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135" windowWidth="20730" windowHeight="11700" activeTab="3"/>
  </bookViews>
  <sheets>
    <sheet name="A4 - Series 24" sheetId="5" r:id="rId1"/>
    <sheet name="A4 - Ladder 24 (no Load)" sheetId="7" r:id="rId2"/>
    <sheet name="A4 - Ladder 24 (with Load)" sheetId="4" r:id="rId3"/>
    <sheet name="A47 - Series 47" sheetId="10" r:id="rId4"/>
    <sheet name="A47 Jumbo - Shunt 47" sheetId="11" r:id="rId5"/>
    <sheet name="E96 resistor values" sheetId="3" r:id="rId6"/>
  </sheets>
  <externalReferences>
    <externalReference r:id="rId7"/>
  </externalReferences>
  <definedNames>
    <definedName name="CER">[1]Frontpage!$M$11:$N$14</definedName>
  </definedNames>
  <calcPr calcId="145621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R196" i="11" l="1"/>
  <c r="R192" i="11" s="1"/>
  <c r="R188" i="11" s="1"/>
  <c r="R184" i="11" l="1"/>
  <c r="D19" i="11"/>
  <c r="M199" i="11" l="1"/>
  <c r="M202" i="11" s="1"/>
  <c r="M183" i="11"/>
  <c r="M186" i="11" s="1"/>
  <c r="M195" i="11"/>
  <c r="M198" i="11" s="1"/>
  <c r="M191" i="11"/>
  <c r="M194" i="11" s="1"/>
  <c r="M187" i="11"/>
  <c r="M190" i="11" s="1"/>
  <c r="R180" i="11"/>
  <c r="M179" i="11" s="1"/>
  <c r="M182" i="11" s="1"/>
  <c r="C200" i="10"/>
  <c r="D200" i="10" s="1"/>
  <c r="L194" i="10"/>
  <c r="L190" i="10" s="1"/>
  <c r="R176" i="11" l="1"/>
  <c r="M175" i="11" s="1"/>
  <c r="M178" i="11" s="1"/>
  <c r="L186" i="10"/>
  <c r="L182" i="10" s="1"/>
  <c r="L178" i="10" s="1"/>
  <c r="L174" i="10" s="1"/>
  <c r="L170" i="10" s="1"/>
  <c r="L166" i="10" s="1"/>
  <c r="L162" i="10" s="1"/>
  <c r="L158" i="10" s="1"/>
  <c r="L154" i="10" s="1"/>
  <c r="L150" i="10" s="1"/>
  <c r="L146" i="10" s="1"/>
  <c r="L142" i="10" s="1"/>
  <c r="L138" i="10" s="1"/>
  <c r="L134" i="10" s="1"/>
  <c r="L130" i="10" s="1"/>
  <c r="L126" i="10" s="1"/>
  <c r="L122" i="10" s="1"/>
  <c r="L118" i="10" s="1"/>
  <c r="L114" i="10" s="1"/>
  <c r="L110" i="10" s="1"/>
  <c r="L106" i="10" s="1"/>
  <c r="L102" i="10" s="1"/>
  <c r="L98" i="10" s="1"/>
  <c r="L94" i="10" s="1"/>
  <c r="L90" i="10" s="1"/>
  <c r="L86" i="10" s="1"/>
  <c r="L82" i="10" s="1"/>
  <c r="L78" i="10" s="1"/>
  <c r="L74" i="10" s="1"/>
  <c r="L70" i="10" s="1"/>
  <c r="L66" i="10" s="1"/>
  <c r="L62" i="10" s="1"/>
  <c r="L58" i="10" s="1"/>
  <c r="L54" i="10" s="1"/>
  <c r="L50" i="10" s="1"/>
  <c r="L46" i="10" s="1"/>
  <c r="L42" i="10" s="1"/>
  <c r="L38" i="10" s="1"/>
  <c r="L34" i="10" s="1"/>
  <c r="L30" i="10" s="1"/>
  <c r="L26" i="10" s="1"/>
  <c r="L22" i="10" s="1"/>
  <c r="L18" i="10" s="1"/>
  <c r="C196" i="10"/>
  <c r="R172" i="11" l="1"/>
  <c r="M171" i="11" s="1"/>
  <c r="M174" i="11" s="1"/>
  <c r="D196" i="10"/>
  <c r="C192" i="10"/>
  <c r="C188" i="10" s="1"/>
  <c r="C184" i="10" s="1"/>
  <c r="C180" i="10" s="1"/>
  <c r="C176" i="10" s="1"/>
  <c r="C172" i="10" s="1"/>
  <c r="C168" i="10" s="1"/>
  <c r="C164" i="10" s="1"/>
  <c r="C160" i="10" s="1"/>
  <c r="C156" i="10" s="1"/>
  <c r="C152" i="10" s="1"/>
  <c r="C148" i="10" s="1"/>
  <c r="C144" i="10" s="1"/>
  <c r="C140" i="10" s="1"/>
  <c r="C136" i="10" s="1"/>
  <c r="C132" i="10" s="1"/>
  <c r="C128" i="10" s="1"/>
  <c r="C124" i="10" s="1"/>
  <c r="C120" i="10" s="1"/>
  <c r="C116" i="10" s="1"/>
  <c r="C112" i="10" s="1"/>
  <c r="C108" i="10" s="1"/>
  <c r="C104" i="10" s="1"/>
  <c r="C100" i="10" s="1"/>
  <c r="C96" i="10" s="1"/>
  <c r="C92" i="10" s="1"/>
  <c r="C88" i="10" s="1"/>
  <c r="C84" i="10" s="1"/>
  <c r="C80" i="10" s="1"/>
  <c r="C76" i="10" s="1"/>
  <c r="C72" i="10" s="1"/>
  <c r="C68" i="10" s="1"/>
  <c r="C64" i="10" s="1"/>
  <c r="C60" i="10" s="1"/>
  <c r="C56" i="10" s="1"/>
  <c r="C52" i="10" s="1"/>
  <c r="C48" i="10" s="1"/>
  <c r="C44" i="10" s="1"/>
  <c r="C40" i="10" s="1"/>
  <c r="C36" i="10" s="1"/>
  <c r="C32" i="10" s="1"/>
  <c r="C28" i="10" s="1"/>
  <c r="C24" i="10" s="1"/>
  <c r="R168" i="11" l="1"/>
  <c r="M167" i="11" s="1"/>
  <c r="M170" i="11" s="1"/>
  <c r="D192" i="10"/>
  <c r="D188" i="10"/>
  <c r="C108" i="5"/>
  <c r="C104" i="5" s="1"/>
  <c r="R164" i="11" l="1"/>
  <c r="M163" i="11" s="1"/>
  <c r="M166" i="11" s="1"/>
  <c r="D112" i="10"/>
  <c r="L111" i="7"/>
  <c r="L114" i="7" s="1"/>
  <c r="L115" i="7"/>
  <c r="L118" i="7" s="1"/>
  <c r="R160" i="11" l="1"/>
  <c r="M159" i="11" s="1"/>
  <c r="M162" i="11" s="1"/>
  <c r="D111" i="7"/>
  <c r="D114" i="7" s="1"/>
  <c r="Q108" i="7"/>
  <c r="R156" i="11" l="1"/>
  <c r="M155" i="11" s="1"/>
  <c r="M158" i="11" s="1"/>
  <c r="L107" i="7"/>
  <c r="L110" i="7" s="1"/>
  <c r="T112" i="7"/>
  <c r="Q104" i="7"/>
  <c r="L103" i="7" s="1"/>
  <c r="L106" i="7" s="1"/>
  <c r="D107" i="7"/>
  <c r="D110" i="7" s="1"/>
  <c r="D115" i="7"/>
  <c r="D118" i="7" s="1"/>
  <c r="T116" i="7" s="1"/>
  <c r="R152" i="11" l="1"/>
  <c r="M151" i="11" s="1"/>
  <c r="M154" i="11" s="1"/>
  <c r="T108" i="7"/>
  <c r="D103" i="7"/>
  <c r="D106" i="7" s="1"/>
  <c r="Q100" i="7"/>
  <c r="L99" i="7" s="1"/>
  <c r="L102" i="7" s="1"/>
  <c r="W116" i="4"/>
  <c r="R148" i="11" l="1"/>
  <c r="M147" i="11" s="1"/>
  <c r="M150" i="11" s="1"/>
  <c r="D99" i="7"/>
  <c r="D102" i="7" s="1"/>
  <c r="Q96" i="7"/>
  <c r="L95" i="7" s="1"/>
  <c r="L98" i="7" s="1"/>
  <c r="T104" i="7"/>
  <c r="L111" i="4"/>
  <c r="L114" i="4" s="1"/>
  <c r="L115" i="4"/>
  <c r="D108" i="5"/>
  <c r="D115" i="4" l="1"/>
  <c r="D118" i="4" s="1"/>
  <c r="L118" i="4"/>
  <c r="R144" i="11"/>
  <c r="M143" i="11" s="1"/>
  <c r="M146" i="11" s="1"/>
  <c r="Q92" i="7"/>
  <c r="L91" i="7" s="1"/>
  <c r="L94" i="7" s="1"/>
  <c r="D95" i="7"/>
  <c r="D98" i="7" s="1"/>
  <c r="T100" i="7"/>
  <c r="L102" i="5"/>
  <c r="R140" i="11" l="1"/>
  <c r="M139" i="11" s="1"/>
  <c r="M142" i="11" s="1"/>
  <c r="T96" i="7"/>
  <c r="D91" i="7"/>
  <c r="D94" i="7" s="1"/>
  <c r="Q88" i="7"/>
  <c r="L87" i="7" s="1"/>
  <c r="L90" i="7" s="1"/>
  <c r="L98" i="5"/>
  <c r="R136" i="11" l="1"/>
  <c r="M135" i="11" s="1"/>
  <c r="M138" i="11" s="1"/>
  <c r="D87" i="7"/>
  <c r="D90" i="7" s="1"/>
  <c r="Q84" i="7"/>
  <c r="L83" i="7" s="1"/>
  <c r="L86" i="7" s="1"/>
  <c r="T92" i="7"/>
  <c r="C100" i="5"/>
  <c r="D100" i="5" s="1"/>
  <c r="D104" i="5"/>
  <c r="L94" i="5"/>
  <c r="R132" i="11" l="1"/>
  <c r="M131" i="11" s="1"/>
  <c r="M134" i="11" s="1"/>
  <c r="D83" i="7"/>
  <c r="D86" i="7" s="1"/>
  <c r="Q80" i="7"/>
  <c r="L79" i="7" s="1"/>
  <c r="L82" i="7" s="1"/>
  <c r="T88" i="7"/>
  <c r="C96" i="5"/>
  <c r="D96" i="5" s="1"/>
  <c r="L90" i="5"/>
  <c r="D111" i="4"/>
  <c r="D114" i="4" s="1"/>
  <c r="T112" i="4" s="1"/>
  <c r="T116" i="4"/>
  <c r="Q108" i="4"/>
  <c r="L107" i="4" s="1"/>
  <c r="L110" i="4" s="1"/>
  <c r="R128" i="11" l="1"/>
  <c r="M127" i="11" s="1"/>
  <c r="M130" i="11" s="1"/>
  <c r="D79" i="7"/>
  <c r="D82" i="7" s="1"/>
  <c r="Q76" i="7"/>
  <c r="L75" i="7" s="1"/>
  <c r="L78" i="7" s="1"/>
  <c r="T84" i="7"/>
  <c r="C92" i="5"/>
  <c r="D92" i="5" s="1"/>
  <c r="L86" i="5"/>
  <c r="Q104" i="4"/>
  <c r="L103" i="4" s="1"/>
  <c r="L106" i="4" s="1"/>
  <c r="D107" i="4"/>
  <c r="D110" i="4" s="1"/>
  <c r="R124" i="11" l="1"/>
  <c r="M123" i="11" s="1"/>
  <c r="M126" i="11" s="1"/>
  <c r="D75" i="7"/>
  <c r="D78" i="7" s="1"/>
  <c r="Q72" i="7"/>
  <c r="L71" i="7" s="1"/>
  <c r="L74" i="7" s="1"/>
  <c r="T80" i="7"/>
  <c r="C88" i="5"/>
  <c r="D88" i="5" s="1"/>
  <c r="L82" i="5"/>
  <c r="Q100" i="4"/>
  <c r="L99" i="4" s="1"/>
  <c r="L102" i="4" s="1"/>
  <c r="D103" i="4"/>
  <c r="D106" i="4" s="1"/>
  <c r="R120" i="11" l="1"/>
  <c r="M119" i="11" s="1"/>
  <c r="M122" i="11" s="1"/>
  <c r="T76" i="7"/>
  <c r="D71" i="7"/>
  <c r="D74" i="7" s="1"/>
  <c r="Q68" i="7"/>
  <c r="L67" i="7" s="1"/>
  <c r="L70" i="7" s="1"/>
  <c r="C84" i="5"/>
  <c r="D84" i="5" s="1"/>
  <c r="L78" i="5"/>
  <c r="T108" i="4"/>
  <c r="Q96" i="4"/>
  <c r="L95" i="4" s="1"/>
  <c r="L98" i="4" s="1"/>
  <c r="D99" i="4"/>
  <c r="D102" i="4" s="1"/>
  <c r="R116" i="11" l="1"/>
  <c r="M115" i="11" s="1"/>
  <c r="M118" i="11" s="1"/>
  <c r="T72" i="7"/>
  <c r="D67" i="7"/>
  <c r="D70" i="7" s="1"/>
  <c r="Q64" i="7"/>
  <c r="L63" i="7" s="1"/>
  <c r="L66" i="7" s="1"/>
  <c r="C80" i="5"/>
  <c r="D80" i="5" s="1"/>
  <c r="L74" i="5"/>
  <c r="T104" i="4"/>
  <c r="D95" i="4"/>
  <c r="D98" i="4" s="1"/>
  <c r="R112" i="11" l="1"/>
  <c r="M111" i="11" s="1"/>
  <c r="M114" i="11" s="1"/>
  <c r="T68" i="7"/>
  <c r="Q60" i="7"/>
  <c r="L59" i="7" s="1"/>
  <c r="L62" i="7" s="1"/>
  <c r="D63" i="7"/>
  <c r="D66" i="7" s="1"/>
  <c r="C76" i="5"/>
  <c r="D76" i="5" s="1"/>
  <c r="L70" i="5"/>
  <c r="T100" i="4"/>
  <c r="Q92" i="4"/>
  <c r="L91" i="4" s="1"/>
  <c r="L94" i="4" s="1"/>
  <c r="T96" i="4"/>
  <c r="R108" i="11" l="1"/>
  <c r="M107" i="11" s="1"/>
  <c r="M110" i="11" s="1"/>
  <c r="T64" i="7"/>
  <c r="D59" i="7"/>
  <c r="D62" i="7" s="1"/>
  <c r="Q56" i="7"/>
  <c r="L55" i="7" s="1"/>
  <c r="L58" i="7" s="1"/>
  <c r="C72" i="5"/>
  <c r="D72" i="5" s="1"/>
  <c r="L66" i="5"/>
  <c r="D91" i="4"/>
  <c r="D94" i="4" s="1"/>
  <c r="Q88" i="4"/>
  <c r="L87" i="4" s="1"/>
  <c r="L90" i="4" s="1"/>
  <c r="R104" i="11" l="1"/>
  <c r="M103" i="11" s="1"/>
  <c r="M106" i="11" s="1"/>
  <c r="Q52" i="7"/>
  <c r="L51" i="7" s="1"/>
  <c r="L54" i="7" s="1"/>
  <c r="D55" i="7"/>
  <c r="D58" i="7" s="1"/>
  <c r="T60" i="7"/>
  <c r="C68" i="5"/>
  <c r="D68" i="5" s="1"/>
  <c r="L62" i="5"/>
  <c r="T92" i="4"/>
  <c r="D87" i="4"/>
  <c r="D90" i="4" s="1"/>
  <c r="Q84" i="4"/>
  <c r="L83" i="4" s="1"/>
  <c r="L86" i="4" s="1"/>
  <c r="R100" i="11" l="1"/>
  <c r="M99" i="11" s="1"/>
  <c r="M102" i="11" s="1"/>
  <c r="T56" i="7"/>
  <c r="D51" i="7"/>
  <c r="D54" i="7" s="1"/>
  <c r="Q48" i="7"/>
  <c r="L47" i="7" s="1"/>
  <c r="L50" i="7" s="1"/>
  <c r="C64" i="5"/>
  <c r="D64" i="5" s="1"/>
  <c r="L58" i="5"/>
  <c r="D83" i="4"/>
  <c r="D86" i="4" s="1"/>
  <c r="T88" i="4"/>
  <c r="Q80" i="4"/>
  <c r="L79" i="4" s="1"/>
  <c r="L82" i="4" s="1"/>
  <c r="R96" i="11" l="1"/>
  <c r="M95" i="11" s="1"/>
  <c r="M98" i="11" s="1"/>
  <c r="D22" i="11"/>
  <c r="T52" i="7"/>
  <c r="Q44" i="7"/>
  <c r="L43" i="7" s="1"/>
  <c r="L46" i="7" s="1"/>
  <c r="D47" i="7"/>
  <c r="D50" i="7" s="1"/>
  <c r="C60" i="5"/>
  <c r="D60" i="5" s="1"/>
  <c r="L54" i="5"/>
  <c r="D79" i="4"/>
  <c r="D82" i="4" s="1"/>
  <c r="T84" i="4"/>
  <c r="Q76" i="4"/>
  <c r="L75" i="4" s="1"/>
  <c r="L78" i="4" s="1"/>
  <c r="U136" i="11" l="1"/>
  <c r="U200" i="11"/>
  <c r="U140" i="11"/>
  <c r="U96" i="11"/>
  <c r="U160" i="11"/>
  <c r="U120" i="11"/>
  <c r="U180" i="11"/>
  <c r="U152" i="11"/>
  <c r="U156" i="11"/>
  <c r="U112" i="11"/>
  <c r="U176" i="11"/>
  <c r="U132" i="11"/>
  <c r="U196" i="11"/>
  <c r="U104" i="11"/>
  <c r="U168" i="11"/>
  <c r="U108" i="11"/>
  <c r="U172" i="11"/>
  <c r="U128" i="11"/>
  <c r="U192" i="11"/>
  <c r="U148" i="11"/>
  <c r="U116" i="11"/>
  <c r="U184" i="11"/>
  <c r="U124" i="11"/>
  <c r="U188" i="11"/>
  <c r="U144" i="11"/>
  <c r="U100" i="11"/>
  <c r="U164" i="11"/>
  <c r="R92" i="11"/>
  <c r="M91" i="11" s="1"/>
  <c r="M94" i="11" s="1"/>
  <c r="U92" i="11" s="1"/>
  <c r="T48" i="7"/>
  <c r="D43" i="7"/>
  <c r="D46" i="7" s="1"/>
  <c r="Q40" i="7"/>
  <c r="L39" i="7" s="1"/>
  <c r="L42" i="7" s="1"/>
  <c r="C56" i="5"/>
  <c r="D56" i="5" s="1"/>
  <c r="L50" i="5"/>
  <c r="D75" i="4"/>
  <c r="D78" i="4" s="1"/>
  <c r="T80" i="4"/>
  <c r="Q72" i="4"/>
  <c r="L71" i="4" s="1"/>
  <c r="L74" i="4" s="1"/>
  <c r="V126" i="11" l="1"/>
  <c r="V170" i="11"/>
  <c r="V130" i="11"/>
  <c r="V146" i="11"/>
  <c r="V198" i="11"/>
  <c r="V134" i="11"/>
  <c r="V154" i="11"/>
  <c r="V182" i="11"/>
  <c r="V190" i="11"/>
  <c r="V150" i="11"/>
  <c r="V138" i="11"/>
  <c r="V102" i="11"/>
  <c r="V118" i="11"/>
  <c r="V194" i="11"/>
  <c r="V110" i="11"/>
  <c r="V178" i="11"/>
  <c r="V94" i="11"/>
  <c r="V162" i="11"/>
  <c r="V114" i="11"/>
  <c r="V98" i="11"/>
  <c r="V122" i="11"/>
  <c r="V166" i="11"/>
  <c r="V186" i="11"/>
  <c r="V174" i="11"/>
  <c r="V106" i="11"/>
  <c r="V158" i="11"/>
  <c r="V142" i="11"/>
  <c r="R88" i="11"/>
  <c r="M87" i="11" s="1"/>
  <c r="M90" i="11" s="1"/>
  <c r="U88" i="11" s="1"/>
  <c r="V90" i="11" s="1"/>
  <c r="T44" i="7"/>
  <c r="D39" i="7"/>
  <c r="D42" i="7" s="1"/>
  <c r="Q36" i="7"/>
  <c r="L35" i="7" s="1"/>
  <c r="L38" i="7" s="1"/>
  <c r="C52" i="5"/>
  <c r="D52" i="5" s="1"/>
  <c r="L46" i="5"/>
  <c r="D71" i="4"/>
  <c r="D74" i="4" s="1"/>
  <c r="T76" i="4"/>
  <c r="Q68" i="4"/>
  <c r="L67" i="4" s="1"/>
  <c r="L70" i="4" s="1"/>
  <c r="R84" i="11" l="1"/>
  <c r="M83" i="11" s="1"/>
  <c r="M86" i="11" s="1"/>
  <c r="U84" i="11" s="1"/>
  <c r="V86" i="11" s="1"/>
  <c r="T40" i="7"/>
  <c r="D35" i="7"/>
  <c r="D38" i="7" s="1"/>
  <c r="Q32" i="7"/>
  <c r="L31" i="7" s="1"/>
  <c r="L34" i="7" s="1"/>
  <c r="C48" i="5"/>
  <c r="D48" i="5" s="1"/>
  <c r="L42" i="5"/>
  <c r="D67" i="4"/>
  <c r="D70" i="4" s="1"/>
  <c r="T72" i="4"/>
  <c r="Q64" i="4"/>
  <c r="L63" i="4" s="1"/>
  <c r="L66" i="4" s="1"/>
  <c r="R80" i="11" l="1"/>
  <c r="M79" i="11" s="1"/>
  <c r="M82" i="11" s="1"/>
  <c r="U80" i="11" s="1"/>
  <c r="V82" i="11" s="1"/>
  <c r="T36" i="7"/>
  <c r="D31" i="7"/>
  <c r="D34" i="7" s="1"/>
  <c r="Q28" i="7"/>
  <c r="L27" i="7" s="1"/>
  <c r="L30" i="7" s="1"/>
  <c r="C44" i="5"/>
  <c r="D44" i="5" s="1"/>
  <c r="L38" i="5"/>
  <c r="D63" i="4"/>
  <c r="D66" i="4" s="1"/>
  <c r="T68" i="4"/>
  <c r="Q60" i="4"/>
  <c r="L59" i="4" s="1"/>
  <c r="L62" i="4" s="1"/>
  <c r="R76" i="11" l="1"/>
  <c r="M75" i="11" s="1"/>
  <c r="M78" i="11" s="1"/>
  <c r="U76" i="11" s="1"/>
  <c r="V78" i="11" s="1"/>
  <c r="T32" i="7"/>
  <c r="D27" i="7"/>
  <c r="D30" i="7" s="1"/>
  <c r="Q24" i="7"/>
  <c r="L23" i="7" s="1"/>
  <c r="L26" i="7" s="1"/>
  <c r="C40" i="5"/>
  <c r="D40" i="5" s="1"/>
  <c r="L34" i="5"/>
  <c r="T64" i="4"/>
  <c r="D59" i="4"/>
  <c r="D62" i="4" s="1"/>
  <c r="Q56" i="4"/>
  <c r="L55" i="4" s="1"/>
  <c r="L58" i="4" s="1"/>
  <c r="R72" i="11" l="1"/>
  <c r="M71" i="11" s="1"/>
  <c r="M74" i="11" s="1"/>
  <c r="U72" i="11" s="1"/>
  <c r="V74" i="11" s="1"/>
  <c r="T28" i="7"/>
  <c r="D23" i="7"/>
  <c r="D26" i="7" s="1"/>
  <c r="C36" i="5"/>
  <c r="D36" i="5" s="1"/>
  <c r="L30" i="5"/>
  <c r="D55" i="4"/>
  <c r="D58" i="4" s="1"/>
  <c r="T60" i="4"/>
  <c r="Q52" i="4"/>
  <c r="L51" i="4" s="1"/>
  <c r="L54" i="4" s="1"/>
  <c r="R68" i="11" l="1"/>
  <c r="M67" i="11" s="1"/>
  <c r="M70" i="11" s="1"/>
  <c r="U68" i="11" s="1"/>
  <c r="V70" i="11" s="1"/>
  <c r="T24" i="7"/>
  <c r="C32" i="5"/>
  <c r="D32" i="5" s="1"/>
  <c r="L26" i="5"/>
  <c r="D51" i="4"/>
  <c r="D54" i="4" s="1"/>
  <c r="T56" i="4"/>
  <c r="Q48" i="4"/>
  <c r="L47" i="4" s="1"/>
  <c r="L50" i="4" s="1"/>
  <c r="R64" i="11" l="1"/>
  <c r="M63" i="11" s="1"/>
  <c r="M66" i="11" s="1"/>
  <c r="U64" i="11" s="1"/>
  <c r="V66" i="11" s="1"/>
  <c r="C28" i="5"/>
  <c r="D28" i="5" s="1"/>
  <c r="L22" i="5"/>
  <c r="D47" i="4"/>
  <c r="D50" i="4" s="1"/>
  <c r="T52" i="4"/>
  <c r="Q44" i="4"/>
  <c r="L43" i="4" s="1"/>
  <c r="L46" i="4" s="1"/>
  <c r="R60" i="11" l="1"/>
  <c r="M59" i="11" s="1"/>
  <c r="M62" i="11" s="1"/>
  <c r="U60" i="11" s="1"/>
  <c r="V62" i="11" s="1"/>
  <c r="C24" i="5"/>
  <c r="D24" i="5" s="1"/>
  <c r="L18" i="5"/>
  <c r="D43" i="4"/>
  <c r="D46" i="4" s="1"/>
  <c r="T48" i="4"/>
  <c r="Q40" i="4"/>
  <c r="L39" i="4" s="1"/>
  <c r="L42" i="4" s="1"/>
  <c r="R56" i="11" l="1"/>
  <c r="M55" i="11" s="1"/>
  <c r="M58" i="11" s="1"/>
  <c r="U56" i="11" s="1"/>
  <c r="V58" i="11" s="1"/>
  <c r="C20" i="5"/>
  <c r="D20" i="5" s="1"/>
  <c r="O106" i="5" s="1"/>
  <c r="D39" i="4"/>
  <c r="D42" i="4" s="1"/>
  <c r="T44" i="4"/>
  <c r="Q36" i="4"/>
  <c r="L35" i="4" s="1"/>
  <c r="L38" i="4" s="1"/>
  <c r="R52" i="11" l="1"/>
  <c r="M51" i="11" s="1"/>
  <c r="M54" i="11" s="1"/>
  <c r="U52" i="11" s="1"/>
  <c r="V54" i="11" s="1"/>
  <c r="O90" i="5"/>
  <c r="O30" i="5"/>
  <c r="O42" i="5"/>
  <c r="O70" i="5"/>
  <c r="O94" i="5"/>
  <c r="O74" i="5"/>
  <c r="O78" i="5"/>
  <c r="O54" i="5"/>
  <c r="O82" i="5"/>
  <c r="O62" i="5"/>
  <c r="O98" i="5"/>
  <c r="O102" i="5"/>
  <c r="O38" i="5"/>
  <c r="O66" i="5"/>
  <c r="O22" i="5"/>
  <c r="D112" i="5"/>
  <c r="O46" i="5"/>
  <c r="O58" i="5"/>
  <c r="P60" i="5" s="1"/>
  <c r="O86" i="5"/>
  <c r="O18" i="5"/>
  <c r="O34" i="5"/>
  <c r="P36" i="5" s="1"/>
  <c r="O26" i="5"/>
  <c r="O50" i="5"/>
  <c r="C112" i="5"/>
  <c r="D35" i="4"/>
  <c r="D38" i="4" s="1"/>
  <c r="T40" i="4"/>
  <c r="Q32" i="4"/>
  <c r="L31" i="4" s="1"/>
  <c r="L34" i="4" s="1"/>
  <c r="R48" i="11" l="1"/>
  <c r="M47" i="11" s="1"/>
  <c r="M50" i="11" s="1"/>
  <c r="U48" i="11" s="1"/>
  <c r="V50" i="11" s="1"/>
  <c r="P84" i="5"/>
  <c r="P80" i="5"/>
  <c r="P88" i="5"/>
  <c r="P92" i="5"/>
  <c r="P52" i="5"/>
  <c r="P32" i="5"/>
  <c r="P76" i="5"/>
  <c r="P24" i="5"/>
  <c r="P100" i="5"/>
  <c r="P104" i="5"/>
  <c r="P56" i="5"/>
  <c r="P40" i="5"/>
  <c r="P72" i="5"/>
  <c r="P28" i="5"/>
  <c r="P64" i="5"/>
  <c r="P44" i="5"/>
  <c r="P96" i="5"/>
  <c r="P20" i="5"/>
  <c r="P68" i="5"/>
  <c r="P48" i="5"/>
  <c r="D31" i="4"/>
  <c r="D34" i="4" s="1"/>
  <c r="T36" i="4"/>
  <c r="Q28" i="4"/>
  <c r="L27" i="4" s="1"/>
  <c r="L30" i="4" s="1"/>
  <c r="R44" i="11" l="1"/>
  <c r="M43" i="11" s="1"/>
  <c r="M46" i="11" s="1"/>
  <c r="U44" i="11" s="1"/>
  <c r="V46" i="11" s="1"/>
  <c r="D27" i="4"/>
  <c r="D30" i="4" s="1"/>
  <c r="T32" i="4"/>
  <c r="Q24" i="4"/>
  <c r="L23" i="4" s="1"/>
  <c r="L26" i="4" s="1"/>
  <c r="R40" i="11" l="1"/>
  <c r="M39" i="11" s="1"/>
  <c r="M42" i="11" s="1"/>
  <c r="U40" i="11" s="1"/>
  <c r="V42" i="11" s="1"/>
  <c r="D23" i="4"/>
  <c r="D26" i="4" s="1"/>
  <c r="T28" i="4"/>
  <c r="R36" i="11" l="1"/>
  <c r="M35" i="11" s="1"/>
  <c r="M38" i="11" s="1"/>
  <c r="U36" i="11" s="1"/>
  <c r="V38" i="11" s="1"/>
  <c r="T24" i="4"/>
  <c r="R32" i="11" l="1"/>
  <c r="M31" i="11" s="1"/>
  <c r="M34" i="11" s="1"/>
  <c r="U32" i="11" s="1"/>
  <c r="V34" i="11" s="1"/>
  <c r="D184" i="10"/>
  <c r="D180" i="10"/>
  <c r="D176" i="10"/>
  <c r="D172" i="10"/>
  <c r="R28" i="11" l="1"/>
  <c r="M27" i="11" s="1"/>
  <c r="M30" i="11" s="1"/>
  <c r="U28" i="11" s="1"/>
  <c r="V30" i="11" s="1"/>
  <c r="D168" i="10"/>
  <c r="D164" i="10"/>
  <c r="D160" i="10"/>
  <c r="D156" i="10"/>
  <c r="R24" i="11" l="1"/>
  <c r="D152" i="10"/>
  <c r="S22" i="11" l="1"/>
  <c r="M23" i="11"/>
  <c r="M26" i="11" s="1"/>
  <c r="U24" i="11" s="1"/>
  <c r="D148" i="10"/>
  <c r="V22" i="11" l="1"/>
  <c r="V26" i="11"/>
  <c r="D144" i="10"/>
  <c r="D140" i="10"/>
  <c r="D136" i="10"/>
  <c r="D132" i="10"/>
  <c r="D124" i="10" l="1"/>
  <c r="D128" i="10"/>
  <c r="D120" i="10" l="1"/>
  <c r="D116" i="10" l="1"/>
  <c r="D108" i="10" l="1"/>
  <c r="D104" i="10" l="1"/>
  <c r="D100" i="10" l="1"/>
  <c r="D96" i="10" l="1"/>
  <c r="D92" i="10" l="1"/>
  <c r="D88" i="10" l="1"/>
  <c r="D84" i="10" l="1"/>
  <c r="D80" i="10" l="1"/>
  <c r="D76" i="10" l="1"/>
  <c r="D72" i="10" l="1"/>
  <c r="D44" i="10" l="1"/>
  <c r="D68" i="10"/>
  <c r="D40" i="10" l="1"/>
  <c r="D64" i="10"/>
  <c r="D60" i="10" l="1"/>
  <c r="D48" i="10"/>
  <c r="D36" i="10"/>
  <c r="D56" i="10" l="1"/>
  <c r="D32" i="10"/>
  <c r="D52" i="10" l="1"/>
  <c r="D28" i="10" l="1"/>
  <c r="D24" i="10" l="1"/>
  <c r="C20" i="10"/>
  <c r="D20" i="10" l="1"/>
  <c r="C204" i="10"/>
  <c r="O186" i="10" l="1"/>
  <c r="O190" i="10"/>
  <c r="O182" i="10"/>
  <c r="O178" i="10"/>
  <c r="O174" i="10"/>
  <c r="O170" i="10"/>
  <c r="O166" i="10"/>
  <c r="O154" i="10"/>
  <c r="O162" i="10"/>
  <c r="O158" i="10"/>
  <c r="O150" i="10"/>
  <c r="O146" i="10"/>
  <c r="O130" i="10"/>
  <c r="O142" i="10"/>
  <c r="O134" i="10"/>
  <c r="O138" i="10"/>
  <c r="O126" i="10"/>
  <c r="P128" i="10" s="1"/>
  <c r="O122" i="10"/>
  <c r="O118" i="10"/>
  <c r="O114" i="10"/>
  <c r="O110" i="10"/>
  <c r="O106" i="10"/>
  <c r="O102" i="10"/>
  <c r="O98" i="10"/>
  <c r="O94" i="10"/>
  <c r="O90" i="10"/>
  <c r="O86" i="10"/>
  <c r="O82" i="10"/>
  <c r="O78" i="10"/>
  <c r="O74" i="10"/>
  <c r="O70" i="10"/>
  <c r="O66" i="10"/>
  <c r="O62" i="10"/>
  <c r="O58" i="10"/>
  <c r="O54" i="10"/>
  <c r="O30" i="10"/>
  <c r="O50" i="10"/>
  <c r="O46" i="10"/>
  <c r="O38" i="10"/>
  <c r="O42" i="10"/>
  <c r="O34" i="10"/>
  <c r="O26" i="10"/>
  <c r="O22" i="10"/>
  <c r="O198" i="10"/>
  <c r="D204" i="10"/>
  <c r="O18" i="10"/>
  <c r="O194" i="10"/>
  <c r="P68" i="10" l="1"/>
  <c r="P84" i="10"/>
  <c r="P116" i="10"/>
  <c r="P180" i="10"/>
  <c r="P76" i="10"/>
  <c r="P160" i="10"/>
  <c r="P92" i="10"/>
  <c r="P192" i="10"/>
  <c r="P24" i="10"/>
  <c r="P56" i="10"/>
  <c r="P132" i="10"/>
  <c r="P164" i="10"/>
  <c r="P40" i="10"/>
  <c r="P44" i="10"/>
  <c r="P28" i="10"/>
  <c r="P136" i="10"/>
  <c r="P140" i="10"/>
  <c r="P144" i="10"/>
  <c r="P148" i="10"/>
  <c r="P156" i="10"/>
  <c r="P20" i="10"/>
  <c r="P52" i="10"/>
  <c r="P72" i="10"/>
  <c r="P88" i="10"/>
  <c r="P100" i="10"/>
  <c r="P104" i="10"/>
  <c r="P152" i="10"/>
  <c r="P168" i="10"/>
  <c r="P120" i="10"/>
  <c r="P124" i="10"/>
  <c r="P32" i="10"/>
  <c r="P36" i="10"/>
  <c r="P48" i="10"/>
  <c r="P60" i="10"/>
  <c r="P64" i="10"/>
  <c r="P80" i="10"/>
  <c r="P96" i="10"/>
  <c r="P108" i="10"/>
  <c r="P112" i="10"/>
  <c r="P172" i="10"/>
  <c r="P176" i="10"/>
  <c r="P184" i="10"/>
  <c r="P188" i="10"/>
  <c r="P196" i="10"/>
</calcChain>
</file>

<file path=xl/comments1.xml><?xml version="1.0" encoding="utf-8"?>
<comments xmlns="http://schemas.openxmlformats.org/spreadsheetml/2006/main">
  <authors>
    <author>Lukas Furrer</author>
  </authors>
  <commentList>
    <comment ref="L18" authorId="0">
      <text>
        <r>
          <rPr>
            <b/>
            <sz val="9"/>
            <color indexed="81"/>
            <rFont val="Tahoma"/>
            <family val="2"/>
          </rPr>
          <t>Must be zero</t>
        </r>
      </text>
    </comment>
  </commentList>
</comments>
</file>

<file path=xl/comments2.xml><?xml version="1.0" encoding="utf-8"?>
<comments xmlns="http://schemas.openxmlformats.org/spreadsheetml/2006/main">
  <authors>
    <author>Lukas Furrer</author>
  </authors>
  <commentList>
    <comment ref="Q24" authorId="0">
      <text>
        <r>
          <rPr>
            <b/>
            <sz val="9"/>
            <color indexed="81"/>
            <rFont val="Tahoma"/>
            <family val="2"/>
          </rPr>
          <t>Must be zero</t>
        </r>
      </text>
    </comment>
  </commentList>
</comments>
</file>

<file path=xl/comments3.xml><?xml version="1.0" encoding="utf-8"?>
<comments xmlns="http://schemas.openxmlformats.org/spreadsheetml/2006/main">
  <authors>
    <author>Lukas Furrer</author>
  </authors>
  <commentList>
    <comment ref="Q24" authorId="0">
      <text>
        <r>
          <rPr>
            <b/>
            <sz val="9"/>
            <color indexed="81"/>
            <rFont val="Tahoma"/>
            <family val="2"/>
          </rPr>
          <t>Must be zero</t>
        </r>
      </text>
    </comment>
  </commentList>
</comments>
</file>

<file path=xl/sharedStrings.xml><?xml version="1.0" encoding="utf-8"?>
<sst xmlns="http://schemas.openxmlformats.org/spreadsheetml/2006/main" count="361" uniqueCount="148">
  <si>
    <t>Input</t>
  </si>
  <si>
    <t>GND</t>
  </si>
  <si>
    <t>R23</t>
  </si>
  <si>
    <t>R22</t>
  </si>
  <si>
    <t>R21</t>
  </si>
  <si>
    <t>R20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</si>
  <si>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</si>
  <si>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</si>
  <si>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</si>
  <si>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</si>
  <si>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</si>
  <si>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</si>
  <si>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</si>
  <si>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</si>
  <si>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</si>
  <si>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</si>
  <si>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</si>
  <si>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</si>
  <si>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</si>
  <si>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</si>
  <si>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</si>
  <si>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</si>
  <si>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</si>
  <si>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</si>
  <si>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</si>
  <si>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Input values</t>
  </si>
  <si>
    <t>Output values</t>
  </si>
  <si>
    <t>Most left (ccw)</t>
  </si>
  <si>
    <t>Most right (cw)</t>
  </si>
  <si>
    <t>Pos.</t>
  </si>
  <si>
    <t>Attn. [dB]</t>
  </si>
  <si>
    <t>Step [dB]</t>
  </si>
  <si>
    <t>E96</t>
  </si>
  <si>
    <t>Sum:</t>
  </si>
  <si>
    <t>1a</t>
  </si>
  <si>
    <t>2a</t>
  </si>
  <si>
    <t>3a</t>
  </si>
  <si>
    <t>4a</t>
  </si>
  <si>
    <t>5a</t>
  </si>
  <si>
    <t>6a</t>
  </si>
  <si>
    <t>1b</t>
  </si>
  <si>
    <t>2b</t>
  </si>
  <si>
    <t>3b</t>
  </si>
  <si>
    <t>4b</t>
  </si>
  <si>
    <t>5b</t>
  </si>
  <si>
    <t>6b</t>
  </si>
  <si>
    <t>24a</t>
  </si>
  <si>
    <t>23a</t>
  </si>
  <si>
    <t>22a</t>
  </si>
  <si>
    <t>21a</t>
  </si>
  <si>
    <t>20a</t>
  </si>
  <si>
    <t>19a</t>
  </si>
  <si>
    <t>18a</t>
  </si>
  <si>
    <t>17a</t>
  </si>
  <si>
    <t>16a</t>
  </si>
  <si>
    <t>15a</t>
  </si>
  <si>
    <t>14a</t>
  </si>
  <si>
    <t>13a</t>
  </si>
  <si>
    <t>12a</t>
  </si>
  <si>
    <t>11a</t>
  </si>
  <si>
    <t>10a</t>
  </si>
  <si>
    <t>9a</t>
  </si>
  <si>
    <t>8a</t>
  </si>
  <si>
    <t>7a</t>
  </si>
  <si>
    <t>24b</t>
  </si>
  <si>
    <t>23b</t>
  </si>
  <si>
    <t>22b</t>
  </si>
  <si>
    <t>21b</t>
  </si>
  <si>
    <t>20b</t>
  </si>
  <si>
    <t>19b</t>
  </si>
  <si>
    <t>18b</t>
  </si>
  <si>
    <t>17b</t>
  </si>
  <si>
    <t>16b</t>
  </si>
  <si>
    <t>15b</t>
  </si>
  <si>
    <t>14b</t>
  </si>
  <si>
    <t>13b</t>
  </si>
  <si>
    <t>12b</t>
  </si>
  <si>
    <t>11b</t>
  </si>
  <si>
    <t>10b</t>
  </si>
  <si>
    <t>9b</t>
  </si>
  <si>
    <t>8b</t>
  </si>
  <si>
    <t>7b</t>
  </si>
  <si>
    <t>E96 [Ohms]</t>
  </si>
  <si>
    <t>Output</t>
  </si>
  <si>
    <t>Attn.</t>
  </si>
  <si>
    <t>Step</t>
  </si>
  <si>
    <t>dB values [dB]</t>
  </si>
  <si>
    <t>How to Use this Calculator</t>
  </si>
  <si>
    <t>E96 Re-calc</t>
  </si>
  <si>
    <t>Below diagram represents the circuitry and shows the input and GND connector as well as the 23 resistors of the series type attenuator.</t>
  </si>
  <si>
    <t>This calculator is made for calculating the resistor values for the A4 ladder type attenuators according to the desired dB attenuation values.</t>
  </si>
  <si>
    <t>#3 - Step values (attenuation values will be resulting). Make sure the attenuation value of position 24 becomes 0 dB.</t>
  </si>
  <si>
    <t>Input impedance [Ohms]</t>
  </si>
  <si>
    <t>Load impedance [Ohms]</t>
  </si>
  <si>
    <t>#1 - Input impedance and load impedance [Ohms]</t>
  </si>
  <si>
    <t>RL</t>
  </si>
  <si>
    <t>#1 - Input impedance [Ohms]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</si>
  <si>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</si>
  <si>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</si>
  <si>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</si>
  <si>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</si>
  <si>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</si>
  <si>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</si>
  <si>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</si>
  <si>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</si>
  <si>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</si>
  <si>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</si>
  <si>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</si>
  <si>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</si>
  <si>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</si>
  <si>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</si>
  <si>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</si>
  <si>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</si>
  <si>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</si>
  <si>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</si>
  <si>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</si>
  <si>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</si>
  <si>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</si>
  <si>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</si>
  <si>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</si>
  <si>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Below diagram represents the circuitry and shows the input and GND connector as well as the 46 resistors of the series type attenuator.</t>
  </si>
  <si>
    <t>#3 - Step values (attenuation values will be resulting). Make sure the attenuation value of position 47 becomes 0 dB.</t>
  </si>
  <si>
    <t>This calculator is made for calculating the resistor values for the A4 47 positions series type attenuators according to the desired dB attenuation values.</t>
  </si>
  <si>
    <t>This calculator is made for calculating the resistor values for the A4 24 positions series type attenuators according to the desired dB attenuation values.</t>
  </si>
  <si>
    <t>-Infinite</t>
  </si>
  <si>
    <t>This calculator is made for calculating the resistor values for the A47 shunt type attenuators according to the desired dB attenuation values.</t>
  </si>
  <si>
    <t>dB Calculator for A4 (24 Pos) Series Type Attenuators</t>
  </si>
  <si>
    <t>dB Calculator for A47 Series Type Attenuators</t>
  </si>
  <si>
    <t>dB Calculator for A47 Shunt Type Attenuators</t>
  </si>
  <si>
    <t>dB Calculator for A4 Ladder Type Attenuators (with Load)</t>
  </si>
  <si>
    <t>dB Calculator for A4 Ladder Type Attenuators (no Load)</t>
  </si>
  <si>
    <r>
      <t>R</t>
    </r>
    <r>
      <rPr>
        <vertAlign val="subscript"/>
        <sz val="11"/>
        <color theme="1"/>
        <rFont val="Calibri"/>
        <family val="2"/>
        <scheme val="minor"/>
      </rPr>
      <t>IN</t>
    </r>
    <r>
      <rPr>
        <sz val="11"/>
        <color theme="1"/>
        <rFont val="Calibri"/>
        <family val="2"/>
        <scheme val="minor"/>
      </rPr>
      <t xml:space="preserve"> (R1) [Ohms]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</si>
  <si>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IN</t>
    </r>
    <r>
      <rPr>
        <b/>
        <sz val="11"/>
        <color theme="0"/>
        <rFont val="Calibri"/>
        <family val="2"/>
        <scheme val="minor"/>
      </rPr>
      <t xml:space="preserve"> (R1)</t>
    </r>
  </si>
  <si>
    <r>
      <t>#1 - R</t>
    </r>
    <r>
      <rPr>
        <vertAlign val="subscript"/>
        <sz val="11"/>
        <color theme="1"/>
        <rFont val="Calibri"/>
        <family val="2"/>
        <scheme val="minor"/>
      </rPr>
      <t>IN</t>
    </r>
    <r>
      <rPr>
        <sz val="11"/>
        <color theme="1"/>
        <rFont val="Calibri"/>
        <family val="2"/>
        <scheme val="minor"/>
      </rPr>
      <t xml:space="preserve"> [Ohms]</t>
    </r>
  </si>
  <si>
    <t>#3 - Step values (attenuation values will be resulting).</t>
  </si>
  <si>
    <t>Below diagram represents the circuitry and shows the input, GND and output connector as well as the 46 resistors of the shunt type attenuator.</t>
  </si>
  <si>
    <t>Below diagram represents the circuitry and shows the input, GND and output connector as well as the 2x24 resistors of the ladder type attenuator.</t>
  </si>
  <si>
    <t>In order to determine the target resistor values adjust the yellow marked input values to your needs;</t>
  </si>
  <si>
    <t>#2 - Attenuation starting value at switch pos. 2</t>
  </si>
  <si>
    <t>#2 - Attenuation starting value at switch pos. 1 &amp; 2</t>
  </si>
  <si>
    <t xml:space="preserve">The target resistor values (light green) and the corresponding E96 choices (dark green) are indicated in column M/N. The corresponding attenuation and step values based on E96 are re-calculated in column U/V. </t>
  </si>
  <si>
    <t>R [Ohms]</t>
  </si>
  <si>
    <t>R 2-46</t>
  </si>
  <si>
    <t>R a</t>
  </si>
  <si>
    <t>R b</t>
  </si>
  <si>
    <t>R#</t>
  </si>
  <si>
    <t xml:space="preserve">The target resistor values and the corresponding E96 choices are indicated in column C/D. The corresponding attenuation and step values based on E96 are re-calculated in column O/P. </t>
  </si>
  <si>
    <t xml:space="preserve">The target resistor values (light green) and the corresponding E96 choices (dark green) are indicated in column D/E &amp; L/M. The corresponding attenuation and step values based on E96 are re-calculated in column T/U.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</si>
</sst>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9"/>
      <name val="Calibri"/>
      <family val="2"/>
      <scheme val="minor"/>
    </font>
    <font>
      <sz val="8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1F497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9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Fill="1"/>
    <xf numFmtId="4" fontId="0" fillId="0" borderId="0" xfId="0" applyNumberFormat="1"/>
    <xf numFmtId="4" fontId="0" fillId="0" borderId="0" xfId="0" applyNumberFormat="1" applyFill="1"/>
    <xf numFmtId="49" fontId="0" fillId="0" borderId="0" xfId="0" applyNumberFormat="1" applyFont="1"/>
    <xf numFmtId="0" fontId="0" fillId="0" borderId="0" xfId="0" applyAlignment="1"/>
    <xf numFmtId="0" fontId="0" fillId="0" borderId="0" xfId="0" applyFill="1" applyAlignment="1"/>
    <xf numFmtId="4" fontId="0" fillId="0" borderId="0" xfId="0" applyNumberFormat="1" applyFill="1" applyBorder="1"/>
    <xf numFmtId="0" fontId="0" fillId="0" borderId="0" xfId="0" applyBorder="1"/>
    <xf numFmtId="0" fontId="8" fillId="0" borderId="0" xfId="0" applyFont="1"/>
    <xf numFmtId="3" fontId="0" fillId="0" borderId="0" xfId="0" applyNumberFormat="1"/>
    <xf numFmtId="0" fontId="0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Fill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4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0" fillId="0" borderId="0" xfId="0" applyNumberFormat="1" applyFon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ont="1" applyAlignment="1"/>
    <xf numFmtId="0" fontId="0" fillId="0" borderId="0" xfId="0" applyFont="1" applyAlignment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0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4" fontId="16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/>
    <xf numFmtId="4" fontId="17" fillId="0" borderId="0" xfId="0" applyNumberFormat="1" applyFont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4" fontId="6" fillId="5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4" fontId="11" fillId="6" borderId="15" xfId="0" applyNumberFormat="1" applyFont="1" applyFill="1" applyBorder="1" applyAlignment="1">
      <alignment horizontal="center" vertical="center"/>
    </xf>
    <xf numFmtId="4" fontId="11" fillId="6" borderId="16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4" fontId="10" fillId="7" borderId="18" xfId="0" applyNumberFormat="1" applyFont="1" applyFill="1" applyBorder="1" applyAlignment="1">
      <alignment horizontal="center" vertical="center"/>
    </xf>
    <xf numFmtId="4" fontId="10" fillId="7" borderId="19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16" fillId="0" borderId="0" xfId="0" applyNumberFormat="1" applyFont="1" applyAlignment="1">
      <alignment horizontal="center" vertical="center"/>
    </xf>
    <xf numFmtId="4" fontId="16" fillId="6" borderId="15" xfId="0" applyNumberFormat="1" applyFont="1" applyFill="1" applyBorder="1" applyAlignment="1">
      <alignment horizontal="center" vertical="center"/>
    </xf>
    <xf numFmtId="4" fontId="16" fillId="6" borderId="16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17" fillId="7" borderId="18" xfId="0" applyNumberFormat="1" applyFont="1" applyFill="1" applyBorder="1" applyAlignment="1">
      <alignment horizontal="center" vertical="center"/>
    </xf>
    <xf numFmtId="4" fontId="17" fillId="7" borderId="19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1F497D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17</xdr:row>
      <xdr:rowOff>95250</xdr:rowOff>
    </xdr:from>
    <xdr:to>
      <xdr:col>8</xdr:col>
      <xdr:colOff>0</xdr:colOff>
      <xdr:row>17</xdr:row>
      <xdr:rowOff>95250</xdr:rowOff>
    </xdr:to>
    <xdr:cxnSp macro="">
      <xdr:nvCxnSpPr>
        <xdr:cNvPr id="2" name="Straight Arrow Connector 1"/>
        <xdr:cNvCxnSpPr/>
      </xdr:nvCxnSpPr>
      <xdr:spPr>
        <a:xfrm flipH="1">
          <a:off x="3152776" y="327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21</xdr:row>
      <xdr:rowOff>95250</xdr:rowOff>
    </xdr:from>
    <xdr:to>
      <xdr:col>8</xdr:col>
      <xdr:colOff>0</xdr:colOff>
      <xdr:row>21</xdr:row>
      <xdr:rowOff>95250</xdr:rowOff>
    </xdr:to>
    <xdr:cxnSp macro="">
      <xdr:nvCxnSpPr>
        <xdr:cNvPr id="3" name="Straight Arrow Connector 2"/>
        <xdr:cNvCxnSpPr/>
      </xdr:nvCxnSpPr>
      <xdr:spPr>
        <a:xfrm flipH="1">
          <a:off x="3152776" y="365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95250</xdr:rowOff>
    </xdr:from>
    <xdr:to>
      <xdr:col>8</xdr:col>
      <xdr:colOff>0</xdr:colOff>
      <xdr:row>25</xdr:row>
      <xdr:rowOff>95250</xdr:rowOff>
    </xdr:to>
    <xdr:cxnSp macro="">
      <xdr:nvCxnSpPr>
        <xdr:cNvPr id="4" name="Straight Arrow Connector 3"/>
        <xdr:cNvCxnSpPr/>
      </xdr:nvCxnSpPr>
      <xdr:spPr>
        <a:xfrm flipH="1">
          <a:off x="3152776" y="403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29</xdr:row>
      <xdr:rowOff>95250</xdr:rowOff>
    </xdr:from>
    <xdr:to>
      <xdr:col>8</xdr:col>
      <xdr:colOff>0</xdr:colOff>
      <xdr:row>29</xdr:row>
      <xdr:rowOff>95250</xdr:rowOff>
    </xdr:to>
    <xdr:cxnSp macro="">
      <xdr:nvCxnSpPr>
        <xdr:cNvPr id="5" name="Straight Arrow Connector 4"/>
        <xdr:cNvCxnSpPr/>
      </xdr:nvCxnSpPr>
      <xdr:spPr>
        <a:xfrm flipH="1">
          <a:off x="3152776" y="441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33</xdr:row>
      <xdr:rowOff>95250</xdr:rowOff>
    </xdr:from>
    <xdr:to>
      <xdr:col>8</xdr:col>
      <xdr:colOff>0</xdr:colOff>
      <xdr:row>33</xdr:row>
      <xdr:rowOff>95250</xdr:rowOff>
    </xdr:to>
    <xdr:cxnSp macro="">
      <xdr:nvCxnSpPr>
        <xdr:cNvPr id="6" name="Straight Arrow Connector 5"/>
        <xdr:cNvCxnSpPr/>
      </xdr:nvCxnSpPr>
      <xdr:spPr>
        <a:xfrm flipH="1">
          <a:off x="3152776" y="4800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37</xdr:row>
      <xdr:rowOff>95250</xdr:rowOff>
    </xdr:from>
    <xdr:to>
      <xdr:col>8</xdr:col>
      <xdr:colOff>0</xdr:colOff>
      <xdr:row>37</xdr:row>
      <xdr:rowOff>95250</xdr:rowOff>
    </xdr:to>
    <xdr:cxnSp macro="">
      <xdr:nvCxnSpPr>
        <xdr:cNvPr id="7" name="Straight Arrow Connector 6"/>
        <xdr:cNvCxnSpPr/>
      </xdr:nvCxnSpPr>
      <xdr:spPr>
        <a:xfrm flipH="1">
          <a:off x="3152776" y="5181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41</xdr:row>
      <xdr:rowOff>95250</xdr:rowOff>
    </xdr:from>
    <xdr:to>
      <xdr:col>8</xdr:col>
      <xdr:colOff>0</xdr:colOff>
      <xdr:row>41</xdr:row>
      <xdr:rowOff>95250</xdr:rowOff>
    </xdr:to>
    <xdr:cxnSp macro="">
      <xdr:nvCxnSpPr>
        <xdr:cNvPr id="8" name="Straight Arrow Connector 7"/>
        <xdr:cNvCxnSpPr/>
      </xdr:nvCxnSpPr>
      <xdr:spPr>
        <a:xfrm flipH="1">
          <a:off x="3152776" y="5562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45</xdr:row>
      <xdr:rowOff>95250</xdr:rowOff>
    </xdr:from>
    <xdr:to>
      <xdr:col>8</xdr:col>
      <xdr:colOff>0</xdr:colOff>
      <xdr:row>45</xdr:row>
      <xdr:rowOff>95250</xdr:rowOff>
    </xdr:to>
    <xdr:cxnSp macro="">
      <xdr:nvCxnSpPr>
        <xdr:cNvPr id="9" name="Straight Arrow Connector 8"/>
        <xdr:cNvCxnSpPr/>
      </xdr:nvCxnSpPr>
      <xdr:spPr>
        <a:xfrm flipH="1">
          <a:off x="3152776" y="5943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49</xdr:row>
      <xdr:rowOff>95250</xdr:rowOff>
    </xdr:from>
    <xdr:to>
      <xdr:col>8</xdr:col>
      <xdr:colOff>0</xdr:colOff>
      <xdr:row>49</xdr:row>
      <xdr:rowOff>95250</xdr:rowOff>
    </xdr:to>
    <xdr:cxnSp macro="">
      <xdr:nvCxnSpPr>
        <xdr:cNvPr id="10" name="Straight Arrow Connector 9"/>
        <xdr:cNvCxnSpPr/>
      </xdr:nvCxnSpPr>
      <xdr:spPr>
        <a:xfrm flipH="1">
          <a:off x="3152776" y="6324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53</xdr:row>
      <xdr:rowOff>95250</xdr:rowOff>
    </xdr:from>
    <xdr:to>
      <xdr:col>8</xdr:col>
      <xdr:colOff>0</xdr:colOff>
      <xdr:row>53</xdr:row>
      <xdr:rowOff>95250</xdr:rowOff>
    </xdr:to>
    <xdr:cxnSp macro="">
      <xdr:nvCxnSpPr>
        <xdr:cNvPr id="11" name="Straight Arrow Connector 10"/>
        <xdr:cNvCxnSpPr/>
      </xdr:nvCxnSpPr>
      <xdr:spPr>
        <a:xfrm flipH="1">
          <a:off x="3152776" y="6705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57</xdr:row>
      <xdr:rowOff>95250</xdr:rowOff>
    </xdr:from>
    <xdr:to>
      <xdr:col>8</xdr:col>
      <xdr:colOff>0</xdr:colOff>
      <xdr:row>57</xdr:row>
      <xdr:rowOff>95250</xdr:rowOff>
    </xdr:to>
    <xdr:cxnSp macro="">
      <xdr:nvCxnSpPr>
        <xdr:cNvPr id="12" name="Straight Arrow Connector 11"/>
        <xdr:cNvCxnSpPr/>
      </xdr:nvCxnSpPr>
      <xdr:spPr>
        <a:xfrm flipH="1">
          <a:off x="3152776" y="708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61</xdr:row>
      <xdr:rowOff>95250</xdr:rowOff>
    </xdr:from>
    <xdr:to>
      <xdr:col>8</xdr:col>
      <xdr:colOff>0</xdr:colOff>
      <xdr:row>61</xdr:row>
      <xdr:rowOff>95250</xdr:rowOff>
    </xdr:to>
    <xdr:cxnSp macro="">
      <xdr:nvCxnSpPr>
        <xdr:cNvPr id="13" name="Straight Arrow Connector 12"/>
        <xdr:cNvCxnSpPr/>
      </xdr:nvCxnSpPr>
      <xdr:spPr>
        <a:xfrm flipH="1">
          <a:off x="3152776" y="746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65</xdr:row>
      <xdr:rowOff>95250</xdr:rowOff>
    </xdr:from>
    <xdr:to>
      <xdr:col>8</xdr:col>
      <xdr:colOff>0</xdr:colOff>
      <xdr:row>65</xdr:row>
      <xdr:rowOff>95250</xdr:rowOff>
    </xdr:to>
    <xdr:cxnSp macro="">
      <xdr:nvCxnSpPr>
        <xdr:cNvPr id="14" name="Straight Arrow Connector 13"/>
        <xdr:cNvCxnSpPr/>
      </xdr:nvCxnSpPr>
      <xdr:spPr>
        <a:xfrm flipH="1">
          <a:off x="3152776" y="784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69</xdr:row>
      <xdr:rowOff>95250</xdr:rowOff>
    </xdr:from>
    <xdr:to>
      <xdr:col>8</xdr:col>
      <xdr:colOff>0</xdr:colOff>
      <xdr:row>69</xdr:row>
      <xdr:rowOff>95250</xdr:rowOff>
    </xdr:to>
    <xdr:cxnSp macro="">
      <xdr:nvCxnSpPr>
        <xdr:cNvPr id="15" name="Straight Arrow Connector 14"/>
        <xdr:cNvCxnSpPr/>
      </xdr:nvCxnSpPr>
      <xdr:spPr>
        <a:xfrm flipH="1">
          <a:off x="3152776" y="822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73</xdr:row>
      <xdr:rowOff>95250</xdr:rowOff>
    </xdr:from>
    <xdr:to>
      <xdr:col>8</xdr:col>
      <xdr:colOff>0</xdr:colOff>
      <xdr:row>73</xdr:row>
      <xdr:rowOff>95250</xdr:rowOff>
    </xdr:to>
    <xdr:cxnSp macro="">
      <xdr:nvCxnSpPr>
        <xdr:cNvPr id="16" name="Straight Arrow Connector 15"/>
        <xdr:cNvCxnSpPr/>
      </xdr:nvCxnSpPr>
      <xdr:spPr>
        <a:xfrm flipH="1">
          <a:off x="3152776" y="8610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77</xdr:row>
      <xdr:rowOff>95250</xdr:rowOff>
    </xdr:from>
    <xdr:to>
      <xdr:col>8</xdr:col>
      <xdr:colOff>0</xdr:colOff>
      <xdr:row>77</xdr:row>
      <xdr:rowOff>95250</xdr:rowOff>
    </xdr:to>
    <xdr:cxnSp macro="">
      <xdr:nvCxnSpPr>
        <xdr:cNvPr id="17" name="Straight Arrow Connector 16"/>
        <xdr:cNvCxnSpPr/>
      </xdr:nvCxnSpPr>
      <xdr:spPr>
        <a:xfrm flipH="1">
          <a:off x="3152776" y="8991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81</xdr:row>
      <xdr:rowOff>95250</xdr:rowOff>
    </xdr:from>
    <xdr:to>
      <xdr:col>8</xdr:col>
      <xdr:colOff>0</xdr:colOff>
      <xdr:row>81</xdr:row>
      <xdr:rowOff>95250</xdr:rowOff>
    </xdr:to>
    <xdr:cxnSp macro="">
      <xdr:nvCxnSpPr>
        <xdr:cNvPr id="18" name="Straight Arrow Connector 17"/>
        <xdr:cNvCxnSpPr/>
      </xdr:nvCxnSpPr>
      <xdr:spPr>
        <a:xfrm flipH="1">
          <a:off x="3152776" y="9372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85</xdr:row>
      <xdr:rowOff>95250</xdr:rowOff>
    </xdr:from>
    <xdr:to>
      <xdr:col>8</xdr:col>
      <xdr:colOff>0</xdr:colOff>
      <xdr:row>85</xdr:row>
      <xdr:rowOff>95250</xdr:rowOff>
    </xdr:to>
    <xdr:cxnSp macro="">
      <xdr:nvCxnSpPr>
        <xdr:cNvPr id="19" name="Straight Arrow Connector 18"/>
        <xdr:cNvCxnSpPr/>
      </xdr:nvCxnSpPr>
      <xdr:spPr>
        <a:xfrm flipH="1">
          <a:off x="3152776" y="9753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89</xdr:row>
      <xdr:rowOff>95250</xdr:rowOff>
    </xdr:from>
    <xdr:to>
      <xdr:col>8</xdr:col>
      <xdr:colOff>0</xdr:colOff>
      <xdr:row>89</xdr:row>
      <xdr:rowOff>95250</xdr:rowOff>
    </xdr:to>
    <xdr:cxnSp macro="">
      <xdr:nvCxnSpPr>
        <xdr:cNvPr id="20" name="Straight Arrow Connector 19"/>
        <xdr:cNvCxnSpPr/>
      </xdr:nvCxnSpPr>
      <xdr:spPr>
        <a:xfrm flipH="1">
          <a:off x="3152776" y="10134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93</xdr:row>
      <xdr:rowOff>95250</xdr:rowOff>
    </xdr:from>
    <xdr:to>
      <xdr:col>8</xdr:col>
      <xdr:colOff>0</xdr:colOff>
      <xdr:row>93</xdr:row>
      <xdr:rowOff>95250</xdr:rowOff>
    </xdr:to>
    <xdr:cxnSp macro="">
      <xdr:nvCxnSpPr>
        <xdr:cNvPr id="21" name="Straight Arrow Connector 20"/>
        <xdr:cNvCxnSpPr/>
      </xdr:nvCxnSpPr>
      <xdr:spPr>
        <a:xfrm flipH="1">
          <a:off x="3152776" y="10515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97</xdr:row>
      <xdr:rowOff>95250</xdr:rowOff>
    </xdr:from>
    <xdr:to>
      <xdr:col>8</xdr:col>
      <xdr:colOff>0</xdr:colOff>
      <xdr:row>97</xdr:row>
      <xdr:rowOff>95250</xdr:rowOff>
    </xdr:to>
    <xdr:cxnSp macro="">
      <xdr:nvCxnSpPr>
        <xdr:cNvPr id="22" name="Straight Arrow Connector 21"/>
        <xdr:cNvCxnSpPr/>
      </xdr:nvCxnSpPr>
      <xdr:spPr>
        <a:xfrm flipH="1">
          <a:off x="3152776" y="1089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101</xdr:row>
      <xdr:rowOff>95250</xdr:rowOff>
    </xdr:from>
    <xdr:to>
      <xdr:col>8</xdr:col>
      <xdr:colOff>0</xdr:colOff>
      <xdr:row>101</xdr:row>
      <xdr:rowOff>95250</xdr:rowOff>
    </xdr:to>
    <xdr:cxnSp macro="">
      <xdr:nvCxnSpPr>
        <xdr:cNvPr id="23" name="Straight Arrow Connector 22"/>
        <xdr:cNvCxnSpPr/>
      </xdr:nvCxnSpPr>
      <xdr:spPr>
        <a:xfrm flipH="1">
          <a:off x="3152776" y="1127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105</xdr:row>
      <xdr:rowOff>95250</xdr:rowOff>
    </xdr:from>
    <xdr:to>
      <xdr:col>8</xdr:col>
      <xdr:colOff>0</xdr:colOff>
      <xdr:row>105</xdr:row>
      <xdr:rowOff>95250</xdr:rowOff>
    </xdr:to>
    <xdr:cxnSp macro="">
      <xdr:nvCxnSpPr>
        <xdr:cNvPr id="24" name="Straight Arrow Connector 23"/>
        <xdr:cNvCxnSpPr/>
      </xdr:nvCxnSpPr>
      <xdr:spPr>
        <a:xfrm flipH="1">
          <a:off x="3152776" y="1165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109</xdr:row>
      <xdr:rowOff>95250</xdr:rowOff>
    </xdr:from>
    <xdr:to>
      <xdr:col>8</xdr:col>
      <xdr:colOff>0</xdr:colOff>
      <xdr:row>109</xdr:row>
      <xdr:rowOff>95250</xdr:rowOff>
    </xdr:to>
    <xdr:cxnSp macro="">
      <xdr:nvCxnSpPr>
        <xdr:cNvPr id="25" name="Straight Arrow Connector 24"/>
        <xdr:cNvCxnSpPr/>
      </xdr:nvCxnSpPr>
      <xdr:spPr>
        <a:xfrm flipH="1">
          <a:off x="3152776" y="1203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109</xdr:row>
      <xdr:rowOff>95250</xdr:rowOff>
    </xdr:from>
    <xdr:to>
      <xdr:col>6</xdr:col>
      <xdr:colOff>0</xdr:colOff>
      <xdr:row>109</xdr:row>
      <xdr:rowOff>95250</xdr:rowOff>
    </xdr:to>
    <xdr:cxnSp macro="">
      <xdr:nvCxnSpPr>
        <xdr:cNvPr id="26" name="Straight Connector 25"/>
        <xdr:cNvCxnSpPr/>
      </xdr:nvCxnSpPr>
      <xdr:spPr>
        <a:xfrm>
          <a:off x="447675" y="12039600"/>
          <a:ext cx="27051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95250</xdr:rowOff>
    </xdr:from>
    <xdr:to>
      <xdr:col>6</xdr:col>
      <xdr:colOff>0</xdr:colOff>
      <xdr:row>109</xdr:row>
      <xdr:rowOff>95250</xdr:rowOff>
    </xdr:to>
    <xdr:cxnSp macro="">
      <xdr:nvCxnSpPr>
        <xdr:cNvPr id="27" name="Straight Connector 26"/>
        <xdr:cNvCxnSpPr/>
      </xdr:nvCxnSpPr>
      <xdr:spPr>
        <a:xfrm flipV="1">
          <a:off x="3265714" y="12470946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95250</xdr:rowOff>
    </xdr:from>
    <xdr:to>
      <xdr:col>6</xdr:col>
      <xdr:colOff>0</xdr:colOff>
      <xdr:row>106</xdr:row>
      <xdr:rowOff>95250</xdr:rowOff>
    </xdr:to>
    <xdr:cxnSp macro="">
      <xdr:nvCxnSpPr>
        <xdr:cNvPr id="28" name="Straight Connector 27"/>
        <xdr:cNvCxnSpPr/>
      </xdr:nvCxnSpPr>
      <xdr:spPr>
        <a:xfrm flipV="1">
          <a:off x="3152775" y="1156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95250</xdr:rowOff>
    </xdr:from>
    <xdr:to>
      <xdr:col>6</xdr:col>
      <xdr:colOff>0</xdr:colOff>
      <xdr:row>102</xdr:row>
      <xdr:rowOff>95250</xdr:rowOff>
    </xdr:to>
    <xdr:cxnSp macro="">
      <xdr:nvCxnSpPr>
        <xdr:cNvPr id="29" name="Straight Connector 28"/>
        <xdr:cNvCxnSpPr/>
      </xdr:nvCxnSpPr>
      <xdr:spPr>
        <a:xfrm flipV="1">
          <a:off x="3152775" y="1118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95250</xdr:rowOff>
    </xdr:from>
    <xdr:to>
      <xdr:col>6</xdr:col>
      <xdr:colOff>0</xdr:colOff>
      <xdr:row>98</xdr:row>
      <xdr:rowOff>95250</xdr:rowOff>
    </xdr:to>
    <xdr:cxnSp macro="">
      <xdr:nvCxnSpPr>
        <xdr:cNvPr id="30" name="Straight Connector 29"/>
        <xdr:cNvCxnSpPr/>
      </xdr:nvCxnSpPr>
      <xdr:spPr>
        <a:xfrm flipV="1">
          <a:off x="3152775" y="10801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92</xdr:row>
      <xdr:rowOff>95250</xdr:rowOff>
    </xdr:from>
    <xdr:to>
      <xdr:col>6</xdr:col>
      <xdr:colOff>0</xdr:colOff>
      <xdr:row>94</xdr:row>
      <xdr:rowOff>95250</xdr:rowOff>
    </xdr:to>
    <xdr:cxnSp macro="">
      <xdr:nvCxnSpPr>
        <xdr:cNvPr id="31" name="Straight Connector 30"/>
        <xdr:cNvCxnSpPr/>
      </xdr:nvCxnSpPr>
      <xdr:spPr>
        <a:xfrm flipV="1">
          <a:off x="3152775" y="10420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88</xdr:row>
      <xdr:rowOff>95250</xdr:rowOff>
    </xdr:from>
    <xdr:to>
      <xdr:col>6</xdr:col>
      <xdr:colOff>0</xdr:colOff>
      <xdr:row>90</xdr:row>
      <xdr:rowOff>95250</xdr:rowOff>
    </xdr:to>
    <xdr:cxnSp macro="">
      <xdr:nvCxnSpPr>
        <xdr:cNvPr id="32" name="Straight Connector 31"/>
        <xdr:cNvCxnSpPr/>
      </xdr:nvCxnSpPr>
      <xdr:spPr>
        <a:xfrm flipV="1">
          <a:off x="3152775" y="10039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84</xdr:row>
      <xdr:rowOff>95250</xdr:rowOff>
    </xdr:from>
    <xdr:to>
      <xdr:col>6</xdr:col>
      <xdr:colOff>0</xdr:colOff>
      <xdr:row>86</xdr:row>
      <xdr:rowOff>95250</xdr:rowOff>
    </xdr:to>
    <xdr:cxnSp macro="">
      <xdr:nvCxnSpPr>
        <xdr:cNvPr id="33" name="Straight Connector 32"/>
        <xdr:cNvCxnSpPr/>
      </xdr:nvCxnSpPr>
      <xdr:spPr>
        <a:xfrm flipV="1">
          <a:off x="3152775" y="9658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80</xdr:row>
      <xdr:rowOff>95250</xdr:rowOff>
    </xdr:from>
    <xdr:to>
      <xdr:col>6</xdr:col>
      <xdr:colOff>0</xdr:colOff>
      <xdr:row>82</xdr:row>
      <xdr:rowOff>95250</xdr:rowOff>
    </xdr:to>
    <xdr:cxnSp macro="">
      <xdr:nvCxnSpPr>
        <xdr:cNvPr id="34" name="Straight Connector 33"/>
        <xdr:cNvCxnSpPr/>
      </xdr:nvCxnSpPr>
      <xdr:spPr>
        <a:xfrm flipV="1">
          <a:off x="3152775" y="9277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95250</xdr:rowOff>
    </xdr:from>
    <xdr:to>
      <xdr:col>6</xdr:col>
      <xdr:colOff>0</xdr:colOff>
      <xdr:row>78</xdr:row>
      <xdr:rowOff>95250</xdr:rowOff>
    </xdr:to>
    <xdr:cxnSp macro="">
      <xdr:nvCxnSpPr>
        <xdr:cNvPr id="35" name="Straight Connector 34"/>
        <xdr:cNvCxnSpPr/>
      </xdr:nvCxnSpPr>
      <xdr:spPr>
        <a:xfrm flipV="1">
          <a:off x="3152775" y="8896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72</xdr:row>
      <xdr:rowOff>95250</xdr:rowOff>
    </xdr:from>
    <xdr:to>
      <xdr:col>6</xdr:col>
      <xdr:colOff>0</xdr:colOff>
      <xdr:row>74</xdr:row>
      <xdr:rowOff>95250</xdr:rowOff>
    </xdr:to>
    <xdr:cxnSp macro="">
      <xdr:nvCxnSpPr>
        <xdr:cNvPr id="36" name="Straight Connector 35"/>
        <xdr:cNvCxnSpPr/>
      </xdr:nvCxnSpPr>
      <xdr:spPr>
        <a:xfrm flipV="1">
          <a:off x="3152775" y="8515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95250</xdr:rowOff>
    </xdr:from>
    <xdr:to>
      <xdr:col>6</xdr:col>
      <xdr:colOff>0</xdr:colOff>
      <xdr:row>70</xdr:row>
      <xdr:rowOff>95250</xdr:rowOff>
    </xdr:to>
    <xdr:cxnSp macro="">
      <xdr:nvCxnSpPr>
        <xdr:cNvPr id="37" name="Straight Connector 36"/>
        <xdr:cNvCxnSpPr/>
      </xdr:nvCxnSpPr>
      <xdr:spPr>
        <a:xfrm flipV="1">
          <a:off x="3152775" y="8134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64</xdr:row>
      <xdr:rowOff>95250</xdr:rowOff>
    </xdr:from>
    <xdr:to>
      <xdr:col>6</xdr:col>
      <xdr:colOff>0</xdr:colOff>
      <xdr:row>66</xdr:row>
      <xdr:rowOff>95250</xdr:rowOff>
    </xdr:to>
    <xdr:cxnSp macro="">
      <xdr:nvCxnSpPr>
        <xdr:cNvPr id="38" name="Straight Connector 37"/>
        <xdr:cNvCxnSpPr/>
      </xdr:nvCxnSpPr>
      <xdr:spPr>
        <a:xfrm flipV="1">
          <a:off x="3152775" y="775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60</xdr:row>
      <xdr:rowOff>95250</xdr:rowOff>
    </xdr:from>
    <xdr:to>
      <xdr:col>6</xdr:col>
      <xdr:colOff>0</xdr:colOff>
      <xdr:row>62</xdr:row>
      <xdr:rowOff>95250</xdr:rowOff>
    </xdr:to>
    <xdr:cxnSp macro="">
      <xdr:nvCxnSpPr>
        <xdr:cNvPr id="39" name="Straight Connector 38"/>
        <xdr:cNvCxnSpPr/>
      </xdr:nvCxnSpPr>
      <xdr:spPr>
        <a:xfrm flipV="1">
          <a:off x="3152775" y="737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</xdr:row>
      <xdr:rowOff>95250</xdr:rowOff>
    </xdr:from>
    <xdr:to>
      <xdr:col>6</xdr:col>
      <xdr:colOff>0</xdr:colOff>
      <xdr:row>58</xdr:row>
      <xdr:rowOff>95250</xdr:rowOff>
    </xdr:to>
    <xdr:cxnSp macro="">
      <xdr:nvCxnSpPr>
        <xdr:cNvPr id="40" name="Straight Connector 39"/>
        <xdr:cNvCxnSpPr/>
      </xdr:nvCxnSpPr>
      <xdr:spPr>
        <a:xfrm flipV="1">
          <a:off x="3152775" y="6991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95250</xdr:rowOff>
    </xdr:from>
    <xdr:to>
      <xdr:col>6</xdr:col>
      <xdr:colOff>0</xdr:colOff>
      <xdr:row>54</xdr:row>
      <xdr:rowOff>95250</xdr:rowOff>
    </xdr:to>
    <xdr:cxnSp macro="">
      <xdr:nvCxnSpPr>
        <xdr:cNvPr id="41" name="Straight Connector 40"/>
        <xdr:cNvCxnSpPr/>
      </xdr:nvCxnSpPr>
      <xdr:spPr>
        <a:xfrm flipV="1">
          <a:off x="3152775" y="6610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95250</xdr:rowOff>
    </xdr:from>
    <xdr:to>
      <xdr:col>6</xdr:col>
      <xdr:colOff>0</xdr:colOff>
      <xdr:row>50</xdr:row>
      <xdr:rowOff>95250</xdr:rowOff>
    </xdr:to>
    <xdr:cxnSp macro="">
      <xdr:nvCxnSpPr>
        <xdr:cNvPr id="42" name="Straight Connector 41"/>
        <xdr:cNvCxnSpPr/>
      </xdr:nvCxnSpPr>
      <xdr:spPr>
        <a:xfrm flipV="1">
          <a:off x="3152775" y="6229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44</xdr:row>
      <xdr:rowOff>95250</xdr:rowOff>
    </xdr:from>
    <xdr:to>
      <xdr:col>6</xdr:col>
      <xdr:colOff>0</xdr:colOff>
      <xdr:row>46</xdr:row>
      <xdr:rowOff>95250</xdr:rowOff>
    </xdr:to>
    <xdr:cxnSp macro="">
      <xdr:nvCxnSpPr>
        <xdr:cNvPr id="43" name="Straight Connector 42"/>
        <xdr:cNvCxnSpPr/>
      </xdr:nvCxnSpPr>
      <xdr:spPr>
        <a:xfrm flipV="1">
          <a:off x="3152775" y="5848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95250</xdr:rowOff>
    </xdr:from>
    <xdr:to>
      <xdr:col>6</xdr:col>
      <xdr:colOff>0</xdr:colOff>
      <xdr:row>42</xdr:row>
      <xdr:rowOff>95250</xdr:rowOff>
    </xdr:to>
    <xdr:cxnSp macro="">
      <xdr:nvCxnSpPr>
        <xdr:cNvPr id="44" name="Straight Connector 43"/>
        <xdr:cNvCxnSpPr/>
      </xdr:nvCxnSpPr>
      <xdr:spPr>
        <a:xfrm flipV="1">
          <a:off x="3152775" y="5467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95250</xdr:rowOff>
    </xdr:from>
    <xdr:to>
      <xdr:col>6</xdr:col>
      <xdr:colOff>0</xdr:colOff>
      <xdr:row>38</xdr:row>
      <xdr:rowOff>95250</xdr:rowOff>
    </xdr:to>
    <xdr:cxnSp macro="">
      <xdr:nvCxnSpPr>
        <xdr:cNvPr id="45" name="Straight Connector 44"/>
        <xdr:cNvCxnSpPr/>
      </xdr:nvCxnSpPr>
      <xdr:spPr>
        <a:xfrm flipV="1">
          <a:off x="3152775" y="5086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95250</xdr:rowOff>
    </xdr:from>
    <xdr:to>
      <xdr:col>6</xdr:col>
      <xdr:colOff>0</xdr:colOff>
      <xdr:row>34</xdr:row>
      <xdr:rowOff>95250</xdr:rowOff>
    </xdr:to>
    <xdr:cxnSp macro="">
      <xdr:nvCxnSpPr>
        <xdr:cNvPr id="46" name="Straight Connector 45"/>
        <xdr:cNvCxnSpPr/>
      </xdr:nvCxnSpPr>
      <xdr:spPr>
        <a:xfrm flipV="1">
          <a:off x="3152775" y="4705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95250</xdr:rowOff>
    </xdr:from>
    <xdr:to>
      <xdr:col>6</xdr:col>
      <xdr:colOff>0</xdr:colOff>
      <xdr:row>30</xdr:row>
      <xdr:rowOff>95250</xdr:rowOff>
    </xdr:to>
    <xdr:cxnSp macro="">
      <xdr:nvCxnSpPr>
        <xdr:cNvPr id="47" name="Straight Connector 46"/>
        <xdr:cNvCxnSpPr/>
      </xdr:nvCxnSpPr>
      <xdr:spPr>
        <a:xfrm flipV="1">
          <a:off x="3152775" y="4324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95250</xdr:rowOff>
    </xdr:from>
    <xdr:to>
      <xdr:col>6</xdr:col>
      <xdr:colOff>0</xdr:colOff>
      <xdr:row>26</xdr:row>
      <xdr:rowOff>95250</xdr:rowOff>
    </xdr:to>
    <xdr:cxnSp macro="">
      <xdr:nvCxnSpPr>
        <xdr:cNvPr id="48" name="Straight Connector 47"/>
        <xdr:cNvCxnSpPr/>
      </xdr:nvCxnSpPr>
      <xdr:spPr>
        <a:xfrm flipV="1">
          <a:off x="3152775" y="394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95250</xdr:rowOff>
    </xdr:from>
    <xdr:to>
      <xdr:col>6</xdr:col>
      <xdr:colOff>0</xdr:colOff>
      <xdr:row>22</xdr:row>
      <xdr:rowOff>95250</xdr:rowOff>
    </xdr:to>
    <xdr:cxnSp macro="">
      <xdr:nvCxnSpPr>
        <xdr:cNvPr id="49" name="Straight Connector 48"/>
        <xdr:cNvCxnSpPr/>
      </xdr:nvCxnSpPr>
      <xdr:spPr>
        <a:xfrm flipV="1">
          <a:off x="3152775" y="356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95250</xdr:rowOff>
    </xdr:from>
    <xdr:to>
      <xdr:col>6</xdr:col>
      <xdr:colOff>0</xdr:colOff>
      <xdr:row>18</xdr:row>
      <xdr:rowOff>95250</xdr:rowOff>
    </xdr:to>
    <xdr:cxnSp macro="">
      <xdr:nvCxnSpPr>
        <xdr:cNvPr id="50" name="Straight Connector 49"/>
        <xdr:cNvCxnSpPr/>
      </xdr:nvCxnSpPr>
      <xdr:spPr>
        <a:xfrm flipV="1">
          <a:off x="3152775" y="3276600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17</xdr:row>
      <xdr:rowOff>95250</xdr:rowOff>
    </xdr:from>
    <xdr:to>
      <xdr:col>6</xdr:col>
      <xdr:colOff>0</xdr:colOff>
      <xdr:row>17</xdr:row>
      <xdr:rowOff>95250</xdr:rowOff>
    </xdr:to>
    <xdr:cxnSp macro="">
      <xdr:nvCxnSpPr>
        <xdr:cNvPr id="51" name="Straight Connector 50"/>
        <xdr:cNvCxnSpPr/>
      </xdr:nvCxnSpPr>
      <xdr:spPr>
        <a:xfrm flipH="1">
          <a:off x="447676" y="3276600"/>
          <a:ext cx="2705099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17</xdr:row>
      <xdr:rowOff>95250</xdr:rowOff>
    </xdr:from>
    <xdr:to>
      <xdr:col>9</xdr:col>
      <xdr:colOff>0</xdr:colOff>
      <xdr:row>17</xdr:row>
      <xdr:rowOff>95250</xdr:rowOff>
    </xdr:to>
    <xdr:cxnSp macro="">
      <xdr:nvCxnSpPr>
        <xdr:cNvPr id="52" name="Straight Arrow Connector 51"/>
        <xdr:cNvCxnSpPr/>
      </xdr:nvCxnSpPr>
      <xdr:spPr>
        <a:xfrm>
          <a:off x="3714751" y="3803196"/>
          <a:ext cx="265338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95250</xdr:rowOff>
    </xdr:from>
    <xdr:to>
      <xdr:col>11</xdr:col>
      <xdr:colOff>0</xdr:colOff>
      <xdr:row>17</xdr:row>
      <xdr:rowOff>95250</xdr:rowOff>
    </xdr:to>
    <xdr:cxnSp macro="">
      <xdr:nvCxnSpPr>
        <xdr:cNvPr id="55" name="Straight Arrow Connector 54"/>
        <xdr:cNvCxnSpPr/>
      </xdr:nvCxnSpPr>
      <xdr:spPr>
        <a:xfrm>
          <a:off x="4293054" y="3803196"/>
          <a:ext cx="312964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95250</xdr:rowOff>
    </xdr:from>
    <xdr:to>
      <xdr:col>14</xdr:col>
      <xdr:colOff>0</xdr:colOff>
      <xdr:row>17</xdr:row>
      <xdr:rowOff>95250</xdr:rowOff>
    </xdr:to>
    <xdr:cxnSp macro="">
      <xdr:nvCxnSpPr>
        <xdr:cNvPr id="58" name="Straight Arrow Connector 57"/>
        <xdr:cNvCxnSpPr/>
      </xdr:nvCxnSpPr>
      <xdr:spPr>
        <a:xfrm>
          <a:off x="5320393" y="3803196"/>
          <a:ext cx="898071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95250</xdr:rowOff>
    </xdr:from>
    <xdr:to>
      <xdr:col>17</xdr:col>
      <xdr:colOff>0</xdr:colOff>
      <xdr:row>17</xdr:row>
      <xdr:rowOff>95250</xdr:rowOff>
    </xdr:to>
    <xdr:cxnSp macro="">
      <xdr:nvCxnSpPr>
        <xdr:cNvPr id="61" name="Straight Arrow Connector 60"/>
        <xdr:cNvCxnSpPr/>
      </xdr:nvCxnSpPr>
      <xdr:spPr>
        <a:xfrm flipH="1">
          <a:off x="6932839" y="3803196"/>
          <a:ext cx="1449161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119</xdr:row>
      <xdr:rowOff>0</xdr:rowOff>
    </xdr:from>
    <xdr:to>
      <xdr:col>14</xdr:col>
      <xdr:colOff>0</xdr:colOff>
      <xdr:row>119</xdr:row>
      <xdr:rowOff>0</xdr:rowOff>
    </xdr:to>
    <xdr:cxnSp macro="">
      <xdr:nvCxnSpPr>
        <xdr:cNvPr id="2" name="Straight Connector 1"/>
        <xdr:cNvCxnSpPr/>
      </xdr:nvCxnSpPr>
      <xdr:spPr>
        <a:xfrm>
          <a:off x="447675" y="15897225"/>
          <a:ext cx="345757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116</xdr:row>
      <xdr:rowOff>0</xdr:rowOff>
    </xdr:to>
    <xdr:cxnSp macro="">
      <xdr:nvCxnSpPr>
        <xdr:cNvPr id="3" name="Straight Connector 2"/>
        <xdr:cNvCxnSpPr/>
      </xdr:nvCxnSpPr>
      <xdr:spPr>
        <a:xfrm>
          <a:off x="1562100" y="4162425"/>
          <a:ext cx="0" cy="113919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3</xdr:col>
      <xdr:colOff>0</xdr:colOff>
      <xdr:row>24</xdr:row>
      <xdr:rowOff>0</xdr:rowOff>
    </xdr:to>
    <xdr:cxnSp macro="">
      <xdr:nvCxnSpPr>
        <xdr:cNvPr id="4" name="Straight Connector 3"/>
        <xdr:cNvCxnSpPr/>
      </xdr:nvCxnSpPr>
      <xdr:spPr>
        <a:xfrm>
          <a:off x="447675" y="4162425"/>
          <a:ext cx="12954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95250</xdr:rowOff>
    </xdr:from>
    <xdr:to>
      <xdr:col>2</xdr:col>
      <xdr:colOff>179916</xdr:colOff>
      <xdr:row>27</xdr:row>
      <xdr:rowOff>95250</xdr:rowOff>
    </xdr:to>
    <xdr:cxnSp macro="">
      <xdr:nvCxnSpPr>
        <xdr:cNvPr id="5" name="Straight Connector 4"/>
        <xdr:cNvCxnSpPr/>
      </xdr:nvCxnSpPr>
      <xdr:spPr>
        <a:xfrm>
          <a:off x="1562100" y="4657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94191</xdr:rowOff>
    </xdr:from>
    <xdr:to>
      <xdr:col>2</xdr:col>
      <xdr:colOff>179916</xdr:colOff>
      <xdr:row>31</xdr:row>
      <xdr:rowOff>94191</xdr:rowOff>
    </xdr:to>
    <xdr:cxnSp macro="">
      <xdr:nvCxnSpPr>
        <xdr:cNvPr id="6" name="Straight Connector 5"/>
        <xdr:cNvCxnSpPr/>
      </xdr:nvCxnSpPr>
      <xdr:spPr>
        <a:xfrm>
          <a:off x="1562100" y="51519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3174</xdr:rowOff>
    </xdr:from>
    <xdr:to>
      <xdr:col>2</xdr:col>
      <xdr:colOff>179916</xdr:colOff>
      <xdr:row>36</xdr:row>
      <xdr:rowOff>3174</xdr:rowOff>
    </xdr:to>
    <xdr:cxnSp macro="">
      <xdr:nvCxnSpPr>
        <xdr:cNvPr id="7" name="Straight Connector 6"/>
        <xdr:cNvCxnSpPr/>
      </xdr:nvCxnSpPr>
      <xdr:spPr>
        <a:xfrm>
          <a:off x="1562100" y="56514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95250</xdr:rowOff>
    </xdr:from>
    <xdr:to>
      <xdr:col>2</xdr:col>
      <xdr:colOff>179916</xdr:colOff>
      <xdr:row>39</xdr:row>
      <xdr:rowOff>95250</xdr:rowOff>
    </xdr:to>
    <xdr:cxnSp macro="">
      <xdr:nvCxnSpPr>
        <xdr:cNvPr id="8" name="Straight Connector 7"/>
        <xdr:cNvCxnSpPr/>
      </xdr:nvCxnSpPr>
      <xdr:spPr>
        <a:xfrm>
          <a:off x="1562100" y="61436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43</xdr:row>
      <xdr:rowOff>95250</xdr:rowOff>
    </xdr:from>
    <xdr:to>
      <xdr:col>2</xdr:col>
      <xdr:colOff>179916</xdr:colOff>
      <xdr:row>43</xdr:row>
      <xdr:rowOff>95250</xdr:rowOff>
    </xdr:to>
    <xdr:cxnSp macro="">
      <xdr:nvCxnSpPr>
        <xdr:cNvPr id="9" name="Straight Connector 8"/>
        <xdr:cNvCxnSpPr/>
      </xdr:nvCxnSpPr>
      <xdr:spPr>
        <a:xfrm>
          <a:off x="1562100" y="6638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</xdr:row>
      <xdr:rowOff>95250</xdr:rowOff>
    </xdr:from>
    <xdr:to>
      <xdr:col>2</xdr:col>
      <xdr:colOff>179916</xdr:colOff>
      <xdr:row>47</xdr:row>
      <xdr:rowOff>95250</xdr:rowOff>
    </xdr:to>
    <xdr:cxnSp macro="">
      <xdr:nvCxnSpPr>
        <xdr:cNvPr id="10" name="Straight Connector 9"/>
        <xdr:cNvCxnSpPr/>
      </xdr:nvCxnSpPr>
      <xdr:spPr>
        <a:xfrm>
          <a:off x="1562100" y="7134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</xdr:row>
      <xdr:rowOff>95250</xdr:rowOff>
    </xdr:from>
    <xdr:to>
      <xdr:col>2</xdr:col>
      <xdr:colOff>179916</xdr:colOff>
      <xdr:row>51</xdr:row>
      <xdr:rowOff>95250</xdr:rowOff>
    </xdr:to>
    <xdr:cxnSp macro="">
      <xdr:nvCxnSpPr>
        <xdr:cNvPr id="11" name="Straight Connector 10"/>
        <xdr:cNvCxnSpPr/>
      </xdr:nvCxnSpPr>
      <xdr:spPr>
        <a:xfrm>
          <a:off x="1562100" y="7629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55</xdr:row>
      <xdr:rowOff>95250</xdr:rowOff>
    </xdr:from>
    <xdr:to>
      <xdr:col>2</xdr:col>
      <xdr:colOff>179916</xdr:colOff>
      <xdr:row>55</xdr:row>
      <xdr:rowOff>95250</xdr:rowOff>
    </xdr:to>
    <xdr:cxnSp macro="">
      <xdr:nvCxnSpPr>
        <xdr:cNvPr id="12" name="Straight Connector 11"/>
        <xdr:cNvCxnSpPr/>
      </xdr:nvCxnSpPr>
      <xdr:spPr>
        <a:xfrm>
          <a:off x="1562100" y="8124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95250</xdr:rowOff>
    </xdr:from>
    <xdr:to>
      <xdr:col>2</xdr:col>
      <xdr:colOff>179916</xdr:colOff>
      <xdr:row>59</xdr:row>
      <xdr:rowOff>95250</xdr:rowOff>
    </xdr:to>
    <xdr:cxnSp macro="">
      <xdr:nvCxnSpPr>
        <xdr:cNvPr id="13" name="Straight Connector 12"/>
        <xdr:cNvCxnSpPr/>
      </xdr:nvCxnSpPr>
      <xdr:spPr>
        <a:xfrm>
          <a:off x="1562100" y="8620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4233</xdr:rowOff>
    </xdr:from>
    <xdr:to>
      <xdr:col>2</xdr:col>
      <xdr:colOff>179916</xdr:colOff>
      <xdr:row>64</xdr:row>
      <xdr:rowOff>4233</xdr:rowOff>
    </xdr:to>
    <xdr:cxnSp macro="">
      <xdr:nvCxnSpPr>
        <xdr:cNvPr id="14" name="Straight Connector 13"/>
        <xdr:cNvCxnSpPr/>
      </xdr:nvCxnSpPr>
      <xdr:spPr>
        <a:xfrm>
          <a:off x="1562100" y="91196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67</xdr:row>
      <xdr:rowOff>95250</xdr:rowOff>
    </xdr:from>
    <xdr:to>
      <xdr:col>2</xdr:col>
      <xdr:colOff>179916</xdr:colOff>
      <xdr:row>67</xdr:row>
      <xdr:rowOff>95250</xdr:rowOff>
    </xdr:to>
    <xdr:cxnSp macro="">
      <xdr:nvCxnSpPr>
        <xdr:cNvPr id="15" name="Straight Connector 14"/>
        <xdr:cNvCxnSpPr/>
      </xdr:nvCxnSpPr>
      <xdr:spPr>
        <a:xfrm>
          <a:off x="1562100" y="9610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72</xdr:row>
      <xdr:rowOff>4233</xdr:rowOff>
    </xdr:from>
    <xdr:to>
      <xdr:col>2</xdr:col>
      <xdr:colOff>179916</xdr:colOff>
      <xdr:row>72</xdr:row>
      <xdr:rowOff>4233</xdr:rowOff>
    </xdr:to>
    <xdr:cxnSp macro="">
      <xdr:nvCxnSpPr>
        <xdr:cNvPr id="16" name="Straight Connector 15"/>
        <xdr:cNvCxnSpPr/>
      </xdr:nvCxnSpPr>
      <xdr:spPr>
        <a:xfrm>
          <a:off x="1562100" y="101102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75</xdr:row>
      <xdr:rowOff>95250</xdr:rowOff>
    </xdr:from>
    <xdr:to>
      <xdr:col>2</xdr:col>
      <xdr:colOff>179916</xdr:colOff>
      <xdr:row>75</xdr:row>
      <xdr:rowOff>95250</xdr:rowOff>
    </xdr:to>
    <xdr:cxnSp macro="">
      <xdr:nvCxnSpPr>
        <xdr:cNvPr id="17" name="Straight Connector 16"/>
        <xdr:cNvCxnSpPr/>
      </xdr:nvCxnSpPr>
      <xdr:spPr>
        <a:xfrm>
          <a:off x="1562100" y="106013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79</xdr:row>
      <xdr:rowOff>95250</xdr:rowOff>
    </xdr:from>
    <xdr:to>
      <xdr:col>2</xdr:col>
      <xdr:colOff>179916</xdr:colOff>
      <xdr:row>79</xdr:row>
      <xdr:rowOff>95250</xdr:rowOff>
    </xdr:to>
    <xdr:cxnSp macro="">
      <xdr:nvCxnSpPr>
        <xdr:cNvPr id="18" name="Straight Connector 17"/>
        <xdr:cNvCxnSpPr/>
      </xdr:nvCxnSpPr>
      <xdr:spPr>
        <a:xfrm>
          <a:off x="1562100" y="110966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83</xdr:row>
      <xdr:rowOff>95250</xdr:rowOff>
    </xdr:from>
    <xdr:to>
      <xdr:col>2</xdr:col>
      <xdr:colOff>179916</xdr:colOff>
      <xdr:row>83</xdr:row>
      <xdr:rowOff>95250</xdr:rowOff>
    </xdr:to>
    <xdr:cxnSp macro="">
      <xdr:nvCxnSpPr>
        <xdr:cNvPr id="19" name="Straight Connector 18"/>
        <xdr:cNvCxnSpPr/>
      </xdr:nvCxnSpPr>
      <xdr:spPr>
        <a:xfrm>
          <a:off x="1562100" y="11591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87</xdr:row>
      <xdr:rowOff>95250</xdr:rowOff>
    </xdr:from>
    <xdr:to>
      <xdr:col>2</xdr:col>
      <xdr:colOff>179916</xdr:colOff>
      <xdr:row>87</xdr:row>
      <xdr:rowOff>95250</xdr:rowOff>
    </xdr:to>
    <xdr:cxnSp macro="">
      <xdr:nvCxnSpPr>
        <xdr:cNvPr id="20" name="Straight Connector 19"/>
        <xdr:cNvCxnSpPr/>
      </xdr:nvCxnSpPr>
      <xdr:spPr>
        <a:xfrm>
          <a:off x="1562100" y="12087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91</xdr:row>
      <xdr:rowOff>95250</xdr:rowOff>
    </xdr:from>
    <xdr:to>
      <xdr:col>2</xdr:col>
      <xdr:colOff>179916</xdr:colOff>
      <xdr:row>91</xdr:row>
      <xdr:rowOff>95250</xdr:rowOff>
    </xdr:to>
    <xdr:cxnSp macro="">
      <xdr:nvCxnSpPr>
        <xdr:cNvPr id="21" name="Straight Connector 20"/>
        <xdr:cNvCxnSpPr/>
      </xdr:nvCxnSpPr>
      <xdr:spPr>
        <a:xfrm>
          <a:off x="1562100" y="1258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96</xdr:row>
      <xdr:rowOff>4233</xdr:rowOff>
    </xdr:from>
    <xdr:to>
      <xdr:col>2</xdr:col>
      <xdr:colOff>179916</xdr:colOff>
      <xdr:row>96</xdr:row>
      <xdr:rowOff>4233</xdr:rowOff>
    </xdr:to>
    <xdr:cxnSp macro="">
      <xdr:nvCxnSpPr>
        <xdr:cNvPr id="22" name="Straight Connector 21"/>
        <xdr:cNvCxnSpPr/>
      </xdr:nvCxnSpPr>
      <xdr:spPr>
        <a:xfrm>
          <a:off x="1562100" y="130820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99</xdr:row>
      <xdr:rowOff>95250</xdr:rowOff>
    </xdr:from>
    <xdr:to>
      <xdr:col>2</xdr:col>
      <xdr:colOff>179916</xdr:colOff>
      <xdr:row>99</xdr:row>
      <xdr:rowOff>95250</xdr:rowOff>
    </xdr:to>
    <xdr:cxnSp macro="">
      <xdr:nvCxnSpPr>
        <xdr:cNvPr id="23" name="Straight Connector 22"/>
        <xdr:cNvCxnSpPr/>
      </xdr:nvCxnSpPr>
      <xdr:spPr>
        <a:xfrm>
          <a:off x="1562100" y="13573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103</xdr:row>
      <xdr:rowOff>94191</xdr:rowOff>
    </xdr:from>
    <xdr:to>
      <xdr:col>2</xdr:col>
      <xdr:colOff>179916</xdr:colOff>
      <xdr:row>103</xdr:row>
      <xdr:rowOff>94191</xdr:rowOff>
    </xdr:to>
    <xdr:cxnSp macro="">
      <xdr:nvCxnSpPr>
        <xdr:cNvPr id="24" name="Straight Connector 23"/>
        <xdr:cNvCxnSpPr/>
      </xdr:nvCxnSpPr>
      <xdr:spPr>
        <a:xfrm>
          <a:off x="1562100" y="140673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107</xdr:row>
      <xdr:rowOff>95250</xdr:rowOff>
    </xdr:from>
    <xdr:to>
      <xdr:col>2</xdr:col>
      <xdr:colOff>179916</xdr:colOff>
      <xdr:row>107</xdr:row>
      <xdr:rowOff>95250</xdr:rowOff>
    </xdr:to>
    <xdr:cxnSp macro="">
      <xdr:nvCxnSpPr>
        <xdr:cNvPr id="25" name="Straight Connector 24"/>
        <xdr:cNvCxnSpPr/>
      </xdr:nvCxnSpPr>
      <xdr:spPr>
        <a:xfrm>
          <a:off x="1562100" y="14563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94191</xdr:rowOff>
    </xdr:from>
    <xdr:to>
      <xdr:col>2</xdr:col>
      <xdr:colOff>179916</xdr:colOff>
      <xdr:row>111</xdr:row>
      <xdr:rowOff>94191</xdr:rowOff>
    </xdr:to>
    <xdr:cxnSp macro="">
      <xdr:nvCxnSpPr>
        <xdr:cNvPr id="26" name="Straight Connector 25"/>
        <xdr:cNvCxnSpPr/>
      </xdr:nvCxnSpPr>
      <xdr:spPr>
        <a:xfrm>
          <a:off x="1562100" y="150579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179916</xdr:colOff>
      <xdr:row>23</xdr:row>
      <xdr:rowOff>95250</xdr:rowOff>
    </xdr:from>
    <xdr:to>
      <xdr:col>13</xdr:col>
      <xdr:colOff>179916</xdr:colOff>
      <xdr:row>118</xdr:row>
      <xdr:rowOff>95250</xdr:rowOff>
    </xdr:to>
    <xdr:cxnSp macro="">
      <xdr:nvCxnSpPr>
        <xdr:cNvPr id="27" name="Straight Connector 26"/>
        <xdr:cNvCxnSpPr/>
      </xdr:nvCxnSpPr>
      <xdr:spPr>
        <a:xfrm>
          <a:off x="3904191" y="4162425"/>
          <a:ext cx="0" cy="117348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94191</xdr:rowOff>
    </xdr:from>
    <xdr:to>
      <xdr:col>13</xdr:col>
      <xdr:colOff>179916</xdr:colOff>
      <xdr:row>23</xdr:row>
      <xdr:rowOff>94191</xdr:rowOff>
    </xdr:to>
    <xdr:cxnSp macro="">
      <xdr:nvCxnSpPr>
        <xdr:cNvPr id="28" name="Straight Connector 27"/>
        <xdr:cNvCxnSpPr/>
      </xdr:nvCxnSpPr>
      <xdr:spPr>
        <a:xfrm>
          <a:off x="3724275" y="41613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27</xdr:row>
      <xdr:rowOff>95250</xdr:rowOff>
    </xdr:from>
    <xdr:to>
      <xdr:col>13</xdr:col>
      <xdr:colOff>179916</xdr:colOff>
      <xdr:row>27</xdr:row>
      <xdr:rowOff>95250</xdr:rowOff>
    </xdr:to>
    <xdr:cxnSp macro="">
      <xdr:nvCxnSpPr>
        <xdr:cNvPr id="29" name="Straight Connector 28"/>
        <xdr:cNvCxnSpPr/>
      </xdr:nvCxnSpPr>
      <xdr:spPr>
        <a:xfrm>
          <a:off x="3724275" y="4657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32</xdr:row>
      <xdr:rowOff>4233</xdr:rowOff>
    </xdr:from>
    <xdr:to>
      <xdr:col>13</xdr:col>
      <xdr:colOff>179916</xdr:colOff>
      <xdr:row>32</xdr:row>
      <xdr:rowOff>4233</xdr:rowOff>
    </xdr:to>
    <xdr:cxnSp macro="">
      <xdr:nvCxnSpPr>
        <xdr:cNvPr id="30" name="Straight Connector 29"/>
        <xdr:cNvCxnSpPr/>
      </xdr:nvCxnSpPr>
      <xdr:spPr>
        <a:xfrm>
          <a:off x="3724275" y="51572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35</xdr:row>
      <xdr:rowOff>95250</xdr:rowOff>
    </xdr:from>
    <xdr:to>
      <xdr:col>13</xdr:col>
      <xdr:colOff>179916</xdr:colOff>
      <xdr:row>35</xdr:row>
      <xdr:rowOff>95250</xdr:rowOff>
    </xdr:to>
    <xdr:cxnSp macro="">
      <xdr:nvCxnSpPr>
        <xdr:cNvPr id="31" name="Straight Connector 30"/>
        <xdr:cNvCxnSpPr/>
      </xdr:nvCxnSpPr>
      <xdr:spPr>
        <a:xfrm>
          <a:off x="3724275" y="56483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39</xdr:row>
      <xdr:rowOff>95250</xdr:rowOff>
    </xdr:from>
    <xdr:to>
      <xdr:col>13</xdr:col>
      <xdr:colOff>179916</xdr:colOff>
      <xdr:row>39</xdr:row>
      <xdr:rowOff>95250</xdr:rowOff>
    </xdr:to>
    <xdr:cxnSp macro="">
      <xdr:nvCxnSpPr>
        <xdr:cNvPr id="32" name="Straight Connector 31"/>
        <xdr:cNvCxnSpPr/>
      </xdr:nvCxnSpPr>
      <xdr:spPr>
        <a:xfrm>
          <a:off x="3724275" y="61436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43</xdr:row>
      <xdr:rowOff>95250</xdr:rowOff>
    </xdr:from>
    <xdr:to>
      <xdr:col>13</xdr:col>
      <xdr:colOff>179916</xdr:colOff>
      <xdr:row>43</xdr:row>
      <xdr:rowOff>95250</xdr:rowOff>
    </xdr:to>
    <xdr:cxnSp macro="">
      <xdr:nvCxnSpPr>
        <xdr:cNvPr id="33" name="Straight Connector 32"/>
        <xdr:cNvCxnSpPr/>
      </xdr:nvCxnSpPr>
      <xdr:spPr>
        <a:xfrm>
          <a:off x="3724275" y="6638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47</xdr:row>
      <xdr:rowOff>95250</xdr:rowOff>
    </xdr:from>
    <xdr:to>
      <xdr:col>13</xdr:col>
      <xdr:colOff>179916</xdr:colOff>
      <xdr:row>47</xdr:row>
      <xdr:rowOff>95250</xdr:rowOff>
    </xdr:to>
    <xdr:cxnSp macro="">
      <xdr:nvCxnSpPr>
        <xdr:cNvPr id="34" name="Straight Connector 33"/>
        <xdr:cNvCxnSpPr/>
      </xdr:nvCxnSpPr>
      <xdr:spPr>
        <a:xfrm>
          <a:off x="3724275" y="7134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51</xdr:row>
      <xdr:rowOff>94191</xdr:rowOff>
    </xdr:from>
    <xdr:to>
      <xdr:col>13</xdr:col>
      <xdr:colOff>179916</xdr:colOff>
      <xdr:row>51</xdr:row>
      <xdr:rowOff>94191</xdr:rowOff>
    </xdr:to>
    <xdr:cxnSp macro="">
      <xdr:nvCxnSpPr>
        <xdr:cNvPr id="35" name="Straight Connector 34"/>
        <xdr:cNvCxnSpPr/>
      </xdr:nvCxnSpPr>
      <xdr:spPr>
        <a:xfrm>
          <a:off x="3724275" y="76284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55</xdr:row>
      <xdr:rowOff>95250</xdr:rowOff>
    </xdr:from>
    <xdr:to>
      <xdr:col>13</xdr:col>
      <xdr:colOff>179916</xdr:colOff>
      <xdr:row>55</xdr:row>
      <xdr:rowOff>95250</xdr:rowOff>
    </xdr:to>
    <xdr:cxnSp macro="">
      <xdr:nvCxnSpPr>
        <xdr:cNvPr id="36" name="Straight Connector 35"/>
        <xdr:cNvCxnSpPr/>
      </xdr:nvCxnSpPr>
      <xdr:spPr>
        <a:xfrm>
          <a:off x="3724275" y="8124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59</xdr:row>
      <xdr:rowOff>95250</xdr:rowOff>
    </xdr:from>
    <xdr:to>
      <xdr:col>13</xdr:col>
      <xdr:colOff>179916</xdr:colOff>
      <xdr:row>59</xdr:row>
      <xdr:rowOff>95250</xdr:rowOff>
    </xdr:to>
    <xdr:cxnSp macro="">
      <xdr:nvCxnSpPr>
        <xdr:cNvPr id="37" name="Straight Connector 36"/>
        <xdr:cNvCxnSpPr/>
      </xdr:nvCxnSpPr>
      <xdr:spPr>
        <a:xfrm>
          <a:off x="3724275" y="8620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63</xdr:row>
      <xdr:rowOff>95250</xdr:rowOff>
    </xdr:from>
    <xdr:to>
      <xdr:col>13</xdr:col>
      <xdr:colOff>179916</xdr:colOff>
      <xdr:row>63</xdr:row>
      <xdr:rowOff>95250</xdr:rowOff>
    </xdr:to>
    <xdr:cxnSp macro="">
      <xdr:nvCxnSpPr>
        <xdr:cNvPr id="38" name="Straight Connector 37"/>
        <xdr:cNvCxnSpPr/>
      </xdr:nvCxnSpPr>
      <xdr:spPr>
        <a:xfrm>
          <a:off x="3724275" y="9115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68</xdr:row>
      <xdr:rowOff>9525</xdr:rowOff>
    </xdr:from>
    <xdr:to>
      <xdr:col>13</xdr:col>
      <xdr:colOff>179916</xdr:colOff>
      <xdr:row>68</xdr:row>
      <xdr:rowOff>9525</xdr:rowOff>
    </xdr:to>
    <xdr:cxnSp macro="">
      <xdr:nvCxnSpPr>
        <xdr:cNvPr id="39" name="Straight Connector 38"/>
        <xdr:cNvCxnSpPr/>
      </xdr:nvCxnSpPr>
      <xdr:spPr>
        <a:xfrm>
          <a:off x="3724275" y="9620250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71</xdr:row>
      <xdr:rowOff>93133</xdr:rowOff>
    </xdr:from>
    <xdr:to>
      <xdr:col>13</xdr:col>
      <xdr:colOff>179916</xdr:colOff>
      <xdr:row>71</xdr:row>
      <xdr:rowOff>93133</xdr:rowOff>
    </xdr:to>
    <xdr:cxnSp macro="">
      <xdr:nvCxnSpPr>
        <xdr:cNvPr id="40" name="Straight Connector 39"/>
        <xdr:cNvCxnSpPr/>
      </xdr:nvCxnSpPr>
      <xdr:spPr>
        <a:xfrm>
          <a:off x="3724275" y="1010390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76</xdr:row>
      <xdr:rowOff>12699</xdr:rowOff>
    </xdr:from>
    <xdr:to>
      <xdr:col>13</xdr:col>
      <xdr:colOff>179916</xdr:colOff>
      <xdr:row>76</xdr:row>
      <xdr:rowOff>12699</xdr:rowOff>
    </xdr:to>
    <xdr:cxnSp macro="">
      <xdr:nvCxnSpPr>
        <xdr:cNvPr id="41" name="Straight Connector 40"/>
        <xdr:cNvCxnSpPr/>
      </xdr:nvCxnSpPr>
      <xdr:spPr>
        <a:xfrm>
          <a:off x="3724275" y="1061402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80</xdr:row>
      <xdr:rowOff>6349</xdr:rowOff>
    </xdr:from>
    <xdr:to>
      <xdr:col>13</xdr:col>
      <xdr:colOff>179916</xdr:colOff>
      <xdr:row>80</xdr:row>
      <xdr:rowOff>6349</xdr:rowOff>
    </xdr:to>
    <xdr:cxnSp macro="">
      <xdr:nvCxnSpPr>
        <xdr:cNvPr id="42" name="Straight Connector 41"/>
        <xdr:cNvCxnSpPr/>
      </xdr:nvCxnSpPr>
      <xdr:spPr>
        <a:xfrm>
          <a:off x="3724275" y="111029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83</xdr:row>
      <xdr:rowOff>95250</xdr:rowOff>
    </xdr:from>
    <xdr:to>
      <xdr:col>13</xdr:col>
      <xdr:colOff>179916</xdr:colOff>
      <xdr:row>83</xdr:row>
      <xdr:rowOff>95250</xdr:rowOff>
    </xdr:to>
    <xdr:cxnSp macro="">
      <xdr:nvCxnSpPr>
        <xdr:cNvPr id="43" name="Straight Connector 42"/>
        <xdr:cNvCxnSpPr/>
      </xdr:nvCxnSpPr>
      <xdr:spPr>
        <a:xfrm>
          <a:off x="3724275" y="11591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87</xdr:row>
      <xdr:rowOff>95250</xdr:rowOff>
    </xdr:from>
    <xdr:to>
      <xdr:col>13</xdr:col>
      <xdr:colOff>179916</xdr:colOff>
      <xdr:row>87</xdr:row>
      <xdr:rowOff>95250</xdr:rowOff>
    </xdr:to>
    <xdr:cxnSp macro="">
      <xdr:nvCxnSpPr>
        <xdr:cNvPr id="44" name="Straight Connector 43"/>
        <xdr:cNvCxnSpPr/>
      </xdr:nvCxnSpPr>
      <xdr:spPr>
        <a:xfrm>
          <a:off x="3724275" y="12087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91</xdr:row>
      <xdr:rowOff>95250</xdr:rowOff>
    </xdr:from>
    <xdr:to>
      <xdr:col>13</xdr:col>
      <xdr:colOff>179916</xdr:colOff>
      <xdr:row>91</xdr:row>
      <xdr:rowOff>95250</xdr:rowOff>
    </xdr:to>
    <xdr:cxnSp macro="">
      <xdr:nvCxnSpPr>
        <xdr:cNvPr id="45" name="Straight Connector 44"/>
        <xdr:cNvCxnSpPr/>
      </xdr:nvCxnSpPr>
      <xdr:spPr>
        <a:xfrm>
          <a:off x="3724275" y="1258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95</xdr:row>
      <xdr:rowOff>95250</xdr:rowOff>
    </xdr:from>
    <xdr:to>
      <xdr:col>13</xdr:col>
      <xdr:colOff>179916</xdr:colOff>
      <xdr:row>95</xdr:row>
      <xdr:rowOff>95250</xdr:rowOff>
    </xdr:to>
    <xdr:cxnSp macro="">
      <xdr:nvCxnSpPr>
        <xdr:cNvPr id="46" name="Straight Connector 45"/>
        <xdr:cNvCxnSpPr/>
      </xdr:nvCxnSpPr>
      <xdr:spPr>
        <a:xfrm>
          <a:off x="3724275" y="13077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99</xdr:row>
      <xdr:rowOff>95250</xdr:rowOff>
    </xdr:from>
    <xdr:to>
      <xdr:col>13</xdr:col>
      <xdr:colOff>179916</xdr:colOff>
      <xdr:row>99</xdr:row>
      <xdr:rowOff>95250</xdr:rowOff>
    </xdr:to>
    <xdr:cxnSp macro="">
      <xdr:nvCxnSpPr>
        <xdr:cNvPr id="47" name="Straight Connector 46"/>
        <xdr:cNvCxnSpPr/>
      </xdr:nvCxnSpPr>
      <xdr:spPr>
        <a:xfrm>
          <a:off x="3724275" y="13573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2301</xdr:colOff>
      <xdr:row>103</xdr:row>
      <xdr:rowOff>91200</xdr:rowOff>
    </xdr:from>
    <xdr:to>
      <xdr:col>14</xdr:col>
      <xdr:colOff>0</xdr:colOff>
      <xdr:row>103</xdr:row>
      <xdr:rowOff>91200</xdr:rowOff>
    </xdr:to>
    <xdr:cxnSp macro="">
      <xdr:nvCxnSpPr>
        <xdr:cNvPr id="48" name="Straight Connector 47"/>
        <xdr:cNvCxnSpPr/>
      </xdr:nvCxnSpPr>
      <xdr:spPr>
        <a:xfrm>
          <a:off x="3726576" y="140643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108</xdr:row>
      <xdr:rowOff>3174</xdr:rowOff>
    </xdr:from>
    <xdr:to>
      <xdr:col>13</xdr:col>
      <xdr:colOff>179916</xdr:colOff>
      <xdr:row>108</xdr:row>
      <xdr:rowOff>3174</xdr:rowOff>
    </xdr:to>
    <xdr:cxnSp macro="">
      <xdr:nvCxnSpPr>
        <xdr:cNvPr id="49" name="Straight Connector 48"/>
        <xdr:cNvCxnSpPr/>
      </xdr:nvCxnSpPr>
      <xdr:spPr>
        <a:xfrm>
          <a:off x="3724275" y="145668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111</xdr:row>
      <xdr:rowOff>95250</xdr:rowOff>
    </xdr:from>
    <xdr:to>
      <xdr:col>13</xdr:col>
      <xdr:colOff>179916</xdr:colOff>
      <xdr:row>111</xdr:row>
      <xdr:rowOff>95250</xdr:rowOff>
    </xdr:to>
    <xdr:cxnSp macro="">
      <xdr:nvCxnSpPr>
        <xdr:cNvPr id="50" name="Straight Connector 49"/>
        <xdr:cNvCxnSpPr/>
      </xdr:nvCxnSpPr>
      <xdr:spPr>
        <a:xfrm>
          <a:off x="3724275" y="150590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115</xdr:row>
      <xdr:rowOff>95250</xdr:rowOff>
    </xdr:from>
    <xdr:to>
      <xdr:col>13</xdr:col>
      <xdr:colOff>179916</xdr:colOff>
      <xdr:row>115</xdr:row>
      <xdr:rowOff>95250</xdr:rowOff>
    </xdr:to>
    <xdr:cxnSp macro="">
      <xdr:nvCxnSpPr>
        <xdr:cNvPr id="51" name="Straight Connector 50"/>
        <xdr:cNvCxnSpPr/>
      </xdr:nvCxnSpPr>
      <xdr:spPr>
        <a:xfrm>
          <a:off x="3724275" y="155543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1</xdr:colOff>
      <xdr:row>23</xdr:row>
      <xdr:rowOff>0</xdr:rowOff>
    </xdr:to>
    <xdr:cxnSp macro="">
      <xdr:nvCxnSpPr>
        <xdr:cNvPr id="52" name="Straight Connector 51"/>
        <xdr:cNvCxnSpPr/>
      </xdr:nvCxnSpPr>
      <xdr:spPr>
        <a:xfrm>
          <a:off x="2914650" y="3819525"/>
          <a:ext cx="1" cy="2476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22</xdr:col>
      <xdr:colOff>0</xdr:colOff>
      <xdr:row>21</xdr:row>
      <xdr:rowOff>0</xdr:rowOff>
    </xdr:to>
    <xdr:cxnSp macro="">
      <xdr:nvCxnSpPr>
        <xdr:cNvPr id="53" name="Straight Connector 52"/>
        <xdr:cNvCxnSpPr/>
      </xdr:nvCxnSpPr>
      <xdr:spPr>
        <a:xfrm>
          <a:off x="2914650" y="3819525"/>
          <a:ext cx="50673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116</xdr:row>
      <xdr:rowOff>0</xdr:rowOff>
    </xdr:from>
    <xdr:to>
      <xdr:col>3</xdr:col>
      <xdr:colOff>0</xdr:colOff>
      <xdr:row>116</xdr:row>
      <xdr:rowOff>0</xdr:rowOff>
    </xdr:to>
    <xdr:cxnSp macro="">
      <xdr:nvCxnSpPr>
        <xdr:cNvPr id="54" name="Straight Connector 53"/>
        <xdr:cNvCxnSpPr/>
      </xdr:nvCxnSpPr>
      <xdr:spPr>
        <a:xfrm>
          <a:off x="1562100" y="15554325"/>
          <a:ext cx="18097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28</xdr:row>
      <xdr:rowOff>1258</xdr:rowOff>
    </xdr:from>
    <xdr:to>
      <xdr:col>6</xdr:col>
      <xdr:colOff>0</xdr:colOff>
      <xdr:row>28</xdr:row>
      <xdr:rowOff>1397</xdr:rowOff>
    </xdr:to>
    <xdr:cxnSp macro="">
      <xdr:nvCxnSpPr>
        <xdr:cNvPr id="55" name="Straight Connector 54"/>
        <xdr:cNvCxnSpPr/>
      </xdr:nvCxnSpPr>
      <xdr:spPr>
        <a:xfrm>
          <a:off x="2307760" y="4658983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</xdr:row>
      <xdr:rowOff>0</xdr:rowOff>
    </xdr:from>
    <xdr:to>
      <xdr:col>6</xdr:col>
      <xdr:colOff>0</xdr:colOff>
      <xdr:row>24</xdr:row>
      <xdr:rowOff>0</xdr:rowOff>
    </xdr:to>
    <xdr:cxnSp macro="">
      <xdr:nvCxnSpPr>
        <xdr:cNvPr id="56" name="Straight Connector 55"/>
        <xdr:cNvCxnSpPr/>
      </xdr:nvCxnSpPr>
      <xdr:spPr>
        <a:xfrm>
          <a:off x="2371725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24</xdr:row>
      <xdr:rowOff>0</xdr:rowOff>
    </xdr:to>
    <xdr:cxnSp macro="">
      <xdr:nvCxnSpPr>
        <xdr:cNvPr id="57" name="Straight Connector 56"/>
        <xdr:cNvCxnSpPr/>
      </xdr:nvCxnSpPr>
      <xdr:spPr>
        <a:xfrm flipH="1">
          <a:off x="2914650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28</xdr:row>
      <xdr:rowOff>0</xdr:rowOff>
    </xdr:to>
    <xdr:cxnSp macro="">
      <xdr:nvCxnSpPr>
        <xdr:cNvPr id="59" name="Straight Connector 58"/>
        <xdr:cNvCxnSpPr/>
      </xdr:nvCxnSpPr>
      <xdr:spPr>
        <a:xfrm flipH="1">
          <a:off x="2914650" y="465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32</xdr:row>
      <xdr:rowOff>0</xdr:rowOff>
    </xdr:from>
    <xdr:to>
      <xdr:col>6</xdr:col>
      <xdr:colOff>0</xdr:colOff>
      <xdr:row>32</xdr:row>
      <xdr:rowOff>139</xdr:rowOff>
    </xdr:to>
    <xdr:cxnSp macro="">
      <xdr:nvCxnSpPr>
        <xdr:cNvPr id="60" name="Straight Connector 59"/>
        <xdr:cNvCxnSpPr/>
      </xdr:nvCxnSpPr>
      <xdr:spPr>
        <a:xfrm>
          <a:off x="2307760" y="51530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32</xdr:row>
      <xdr:rowOff>0</xdr:rowOff>
    </xdr:to>
    <xdr:cxnSp macro="">
      <xdr:nvCxnSpPr>
        <xdr:cNvPr id="61" name="Straight Connector 60"/>
        <xdr:cNvCxnSpPr/>
      </xdr:nvCxnSpPr>
      <xdr:spPr>
        <a:xfrm flipH="1">
          <a:off x="2914650" y="5153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36</xdr:row>
      <xdr:rowOff>0</xdr:rowOff>
    </xdr:from>
    <xdr:to>
      <xdr:col>6</xdr:col>
      <xdr:colOff>0</xdr:colOff>
      <xdr:row>36</xdr:row>
      <xdr:rowOff>139</xdr:rowOff>
    </xdr:to>
    <xdr:cxnSp macro="">
      <xdr:nvCxnSpPr>
        <xdr:cNvPr id="62" name="Straight Connector 61"/>
        <xdr:cNvCxnSpPr/>
      </xdr:nvCxnSpPr>
      <xdr:spPr>
        <a:xfrm>
          <a:off x="2307760" y="56483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36</xdr:row>
      <xdr:rowOff>0</xdr:rowOff>
    </xdr:to>
    <xdr:cxnSp macro="">
      <xdr:nvCxnSpPr>
        <xdr:cNvPr id="63" name="Straight Connector 62"/>
        <xdr:cNvCxnSpPr/>
      </xdr:nvCxnSpPr>
      <xdr:spPr>
        <a:xfrm flipH="1">
          <a:off x="2914650" y="5648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40</xdr:row>
      <xdr:rowOff>0</xdr:rowOff>
    </xdr:from>
    <xdr:to>
      <xdr:col>6</xdr:col>
      <xdr:colOff>0</xdr:colOff>
      <xdr:row>40</xdr:row>
      <xdr:rowOff>139</xdr:rowOff>
    </xdr:to>
    <xdr:cxnSp macro="">
      <xdr:nvCxnSpPr>
        <xdr:cNvPr id="64" name="Straight Connector 63"/>
        <xdr:cNvCxnSpPr/>
      </xdr:nvCxnSpPr>
      <xdr:spPr>
        <a:xfrm>
          <a:off x="2307760" y="61436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40</xdr:row>
      <xdr:rowOff>0</xdr:rowOff>
    </xdr:to>
    <xdr:cxnSp macro="">
      <xdr:nvCxnSpPr>
        <xdr:cNvPr id="65" name="Straight Connector 64"/>
        <xdr:cNvCxnSpPr/>
      </xdr:nvCxnSpPr>
      <xdr:spPr>
        <a:xfrm flipH="1">
          <a:off x="2914650" y="6143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43</xdr:row>
      <xdr:rowOff>95111</xdr:rowOff>
    </xdr:from>
    <xdr:to>
      <xdr:col>6</xdr:col>
      <xdr:colOff>0</xdr:colOff>
      <xdr:row>44</xdr:row>
      <xdr:rowOff>0</xdr:rowOff>
    </xdr:to>
    <xdr:cxnSp macro="">
      <xdr:nvCxnSpPr>
        <xdr:cNvPr id="66" name="Straight Connector 65"/>
        <xdr:cNvCxnSpPr/>
      </xdr:nvCxnSpPr>
      <xdr:spPr>
        <a:xfrm>
          <a:off x="2307760" y="66387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43</xdr:row>
      <xdr:rowOff>95111</xdr:rowOff>
    </xdr:from>
    <xdr:to>
      <xdr:col>11</xdr:col>
      <xdr:colOff>0</xdr:colOff>
      <xdr:row>43</xdr:row>
      <xdr:rowOff>95111</xdr:rowOff>
    </xdr:to>
    <xdr:cxnSp macro="">
      <xdr:nvCxnSpPr>
        <xdr:cNvPr id="67" name="Straight Connector 66"/>
        <xdr:cNvCxnSpPr/>
      </xdr:nvCxnSpPr>
      <xdr:spPr>
        <a:xfrm flipH="1">
          <a:off x="2914650" y="6638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48</xdr:row>
      <xdr:rowOff>0</xdr:rowOff>
    </xdr:from>
    <xdr:to>
      <xdr:col>6</xdr:col>
      <xdr:colOff>0</xdr:colOff>
      <xdr:row>48</xdr:row>
      <xdr:rowOff>139</xdr:rowOff>
    </xdr:to>
    <xdr:cxnSp macro="">
      <xdr:nvCxnSpPr>
        <xdr:cNvPr id="68" name="Straight Connector 67"/>
        <xdr:cNvCxnSpPr/>
      </xdr:nvCxnSpPr>
      <xdr:spPr>
        <a:xfrm>
          <a:off x="2307760" y="71342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69" name="Straight Connector 68"/>
        <xdr:cNvCxnSpPr/>
      </xdr:nvCxnSpPr>
      <xdr:spPr>
        <a:xfrm flipH="1">
          <a:off x="2914650" y="7134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52</xdr:row>
      <xdr:rowOff>0</xdr:rowOff>
    </xdr:from>
    <xdr:to>
      <xdr:col>6</xdr:col>
      <xdr:colOff>0</xdr:colOff>
      <xdr:row>52</xdr:row>
      <xdr:rowOff>139</xdr:rowOff>
    </xdr:to>
    <xdr:cxnSp macro="">
      <xdr:nvCxnSpPr>
        <xdr:cNvPr id="70" name="Straight Connector 69"/>
        <xdr:cNvCxnSpPr/>
      </xdr:nvCxnSpPr>
      <xdr:spPr>
        <a:xfrm>
          <a:off x="2307760" y="76295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52</xdr:row>
      <xdr:rowOff>0</xdr:rowOff>
    </xdr:to>
    <xdr:cxnSp macro="">
      <xdr:nvCxnSpPr>
        <xdr:cNvPr id="71" name="Straight Connector 70"/>
        <xdr:cNvCxnSpPr/>
      </xdr:nvCxnSpPr>
      <xdr:spPr>
        <a:xfrm flipH="1">
          <a:off x="2914650" y="762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56</xdr:row>
      <xdr:rowOff>0</xdr:rowOff>
    </xdr:from>
    <xdr:to>
      <xdr:col>6</xdr:col>
      <xdr:colOff>0</xdr:colOff>
      <xdr:row>56</xdr:row>
      <xdr:rowOff>139</xdr:rowOff>
    </xdr:to>
    <xdr:cxnSp macro="">
      <xdr:nvCxnSpPr>
        <xdr:cNvPr id="72" name="Straight Connector 71"/>
        <xdr:cNvCxnSpPr/>
      </xdr:nvCxnSpPr>
      <xdr:spPr>
        <a:xfrm>
          <a:off x="2307760" y="81248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56</xdr:row>
      <xdr:rowOff>0</xdr:rowOff>
    </xdr:to>
    <xdr:cxnSp macro="">
      <xdr:nvCxnSpPr>
        <xdr:cNvPr id="73" name="Straight Connector 72"/>
        <xdr:cNvCxnSpPr/>
      </xdr:nvCxnSpPr>
      <xdr:spPr>
        <a:xfrm flipH="1">
          <a:off x="2914650" y="8124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60</xdr:row>
      <xdr:rowOff>0</xdr:rowOff>
    </xdr:from>
    <xdr:to>
      <xdr:col>6</xdr:col>
      <xdr:colOff>0</xdr:colOff>
      <xdr:row>60</xdr:row>
      <xdr:rowOff>139</xdr:rowOff>
    </xdr:to>
    <xdr:cxnSp macro="">
      <xdr:nvCxnSpPr>
        <xdr:cNvPr id="74" name="Straight Connector 73"/>
        <xdr:cNvCxnSpPr/>
      </xdr:nvCxnSpPr>
      <xdr:spPr>
        <a:xfrm>
          <a:off x="2307760" y="86201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0</xdr:colOff>
      <xdr:row>60</xdr:row>
      <xdr:rowOff>0</xdr:rowOff>
    </xdr:to>
    <xdr:cxnSp macro="">
      <xdr:nvCxnSpPr>
        <xdr:cNvPr id="75" name="Straight Connector 74"/>
        <xdr:cNvCxnSpPr/>
      </xdr:nvCxnSpPr>
      <xdr:spPr>
        <a:xfrm flipH="1">
          <a:off x="2914650" y="8620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63</xdr:row>
      <xdr:rowOff>95111</xdr:rowOff>
    </xdr:from>
    <xdr:to>
      <xdr:col>6</xdr:col>
      <xdr:colOff>0</xdr:colOff>
      <xdr:row>64</xdr:row>
      <xdr:rowOff>0</xdr:rowOff>
    </xdr:to>
    <xdr:cxnSp macro="">
      <xdr:nvCxnSpPr>
        <xdr:cNvPr id="76" name="Straight Connector 75"/>
        <xdr:cNvCxnSpPr/>
      </xdr:nvCxnSpPr>
      <xdr:spPr>
        <a:xfrm>
          <a:off x="2307760" y="91152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63</xdr:row>
      <xdr:rowOff>95111</xdr:rowOff>
    </xdr:from>
    <xdr:to>
      <xdr:col>11</xdr:col>
      <xdr:colOff>0</xdr:colOff>
      <xdr:row>63</xdr:row>
      <xdr:rowOff>95111</xdr:rowOff>
    </xdr:to>
    <xdr:cxnSp macro="">
      <xdr:nvCxnSpPr>
        <xdr:cNvPr id="77" name="Straight Connector 76"/>
        <xdr:cNvCxnSpPr/>
      </xdr:nvCxnSpPr>
      <xdr:spPr>
        <a:xfrm flipH="1">
          <a:off x="2914650" y="9115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68</xdr:row>
      <xdr:rowOff>0</xdr:rowOff>
    </xdr:from>
    <xdr:to>
      <xdr:col>6</xdr:col>
      <xdr:colOff>0</xdr:colOff>
      <xdr:row>68</xdr:row>
      <xdr:rowOff>139</xdr:rowOff>
    </xdr:to>
    <xdr:cxnSp macro="">
      <xdr:nvCxnSpPr>
        <xdr:cNvPr id="78" name="Straight Connector 77"/>
        <xdr:cNvCxnSpPr/>
      </xdr:nvCxnSpPr>
      <xdr:spPr>
        <a:xfrm>
          <a:off x="2307760" y="96107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68</xdr:row>
      <xdr:rowOff>0</xdr:rowOff>
    </xdr:to>
    <xdr:cxnSp macro="">
      <xdr:nvCxnSpPr>
        <xdr:cNvPr id="79" name="Straight Connector 78"/>
        <xdr:cNvCxnSpPr/>
      </xdr:nvCxnSpPr>
      <xdr:spPr>
        <a:xfrm flipH="1">
          <a:off x="2914650" y="9610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72</xdr:row>
      <xdr:rowOff>0</xdr:rowOff>
    </xdr:from>
    <xdr:to>
      <xdr:col>6</xdr:col>
      <xdr:colOff>0</xdr:colOff>
      <xdr:row>72</xdr:row>
      <xdr:rowOff>139</xdr:rowOff>
    </xdr:to>
    <xdr:cxnSp macro="">
      <xdr:nvCxnSpPr>
        <xdr:cNvPr id="80" name="Straight Connector 79"/>
        <xdr:cNvCxnSpPr/>
      </xdr:nvCxnSpPr>
      <xdr:spPr>
        <a:xfrm>
          <a:off x="2307760" y="101060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72</xdr:row>
      <xdr:rowOff>0</xdr:rowOff>
    </xdr:from>
    <xdr:to>
      <xdr:col>11</xdr:col>
      <xdr:colOff>0</xdr:colOff>
      <xdr:row>72</xdr:row>
      <xdr:rowOff>0</xdr:rowOff>
    </xdr:to>
    <xdr:cxnSp macro="">
      <xdr:nvCxnSpPr>
        <xdr:cNvPr id="81" name="Straight Connector 80"/>
        <xdr:cNvCxnSpPr/>
      </xdr:nvCxnSpPr>
      <xdr:spPr>
        <a:xfrm flipH="1">
          <a:off x="2914650" y="10106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75</xdr:row>
      <xdr:rowOff>95111</xdr:rowOff>
    </xdr:from>
    <xdr:to>
      <xdr:col>6</xdr:col>
      <xdr:colOff>0</xdr:colOff>
      <xdr:row>76</xdr:row>
      <xdr:rowOff>0</xdr:rowOff>
    </xdr:to>
    <xdr:cxnSp macro="">
      <xdr:nvCxnSpPr>
        <xdr:cNvPr id="82" name="Straight Connector 81"/>
        <xdr:cNvCxnSpPr/>
      </xdr:nvCxnSpPr>
      <xdr:spPr>
        <a:xfrm>
          <a:off x="2307760" y="106011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75</xdr:row>
      <xdr:rowOff>95111</xdr:rowOff>
    </xdr:from>
    <xdr:to>
      <xdr:col>11</xdr:col>
      <xdr:colOff>0</xdr:colOff>
      <xdr:row>75</xdr:row>
      <xdr:rowOff>95111</xdr:rowOff>
    </xdr:to>
    <xdr:cxnSp macro="">
      <xdr:nvCxnSpPr>
        <xdr:cNvPr id="83" name="Straight Connector 82"/>
        <xdr:cNvCxnSpPr/>
      </xdr:nvCxnSpPr>
      <xdr:spPr>
        <a:xfrm flipH="1">
          <a:off x="2914650" y="106011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79</xdr:row>
      <xdr:rowOff>95111</xdr:rowOff>
    </xdr:from>
    <xdr:to>
      <xdr:col>6</xdr:col>
      <xdr:colOff>0</xdr:colOff>
      <xdr:row>80</xdr:row>
      <xdr:rowOff>0</xdr:rowOff>
    </xdr:to>
    <xdr:cxnSp macro="">
      <xdr:nvCxnSpPr>
        <xdr:cNvPr id="84" name="Straight Connector 83"/>
        <xdr:cNvCxnSpPr/>
      </xdr:nvCxnSpPr>
      <xdr:spPr>
        <a:xfrm>
          <a:off x="2307760" y="110964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79</xdr:row>
      <xdr:rowOff>95111</xdr:rowOff>
    </xdr:from>
    <xdr:to>
      <xdr:col>11</xdr:col>
      <xdr:colOff>0</xdr:colOff>
      <xdr:row>79</xdr:row>
      <xdr:rowOff>95111</xdr:rowOff>
    </xdr:to>
    <xdr:cxnSp macro="">
      <xdr:nvCxnSpPr>
        <xdr:cNvPr id="85" name="Straight Connector 84"/>
        <xdr:cNvCxnSpPr/>
      </xdr:nvCxnSpPr>
      <xdr:spPr>
        <a:xfrm flipH="1">
          <a:off x="2914650" y="110964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84</xdr:row>
      <xdr:rowOff>0</xdr:rowOff>
    </xdr:from>
    <xdr:to>
      <xdr:col>6</xdr:col>
      <xdr:colOff>0</xdr:colOff>
      <xdr:row>84</xdr:row>
      <xdr:rowOff>139</xdr:rowOff>
    </xdr:to>
    <xdr:cxnSp macro="">
      <xdr:nvCxnSpPr>
        <xdr:cNvPr id="86" name="Straight Connector 85"/>
        <xdr:cNvCxnSpPr/>
      </xdr:nvCxnSpPr>
      <xdr:spPr>
        <a:xfrm>
          <a:off x="2307760" y="115919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84</xdr:row>
      <xdr:rowOff>0</xdr:rowOff>
    </xdr:from>
    <xdr:to>
      <xdr:col>11</xdr:col>
      <xdr:colOff>0</xdr:colOff>
      <xdr:row>84</xdr:row>
      <xdr:rowOff>0</xdr:rowOff>
    </xdr:to>
    <xdr:cxnSp macro="">
      <xdr:nvCxnSpPr>
        <xdr:cNvPr id="87" name="Straight Connector 86"/>
        <xdr:cNvCxnSpPr/>
      </xdr:nvCxnSpPr>
      <xdr:spPr>
        <a:xfrm flipH="1">
          <a:off x="2914650" y="11591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87</xdr:row>
      <xdr:rowOff>95111</xdr:rowOff>
    </xdr:from>
    <xdr:to>
      <xdr:col>6</xdr:col>
      <xdr:colOff>0</xdr:colOff>
      <xdr:row>88</xdr:row>
      <xdr:rowOff>0</xdr:rowOff>
    </xdr:to>
    <xdr:cxnSp macro="">
      <xdr:nvCxnSpPr>
        <xdr:cNvPr id="88" name="Straight Connector 87"/>
        <xdr:cNvCxnSpPr/>
      </xdr:nvCxnSpPr>
      <xdr:spPr>
        <a:xfrm>
          <a:off x="2307760" y="120870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87</xdr:row>
      <xdr:rowOff>95111</xdr:rowOff>
    </xdr:from>
    <xdr:to>
      <xdr:col>11</xdr:col>
      <xdr:colOff>0</xdr:colOff>
      <xdr:row>87</xdr:row>
      <xdr:rowOff>95111</xdr:rowOff>
    </xdr:to>
    <xdr:cxnSp macro="">
      <xdr:nvCxnSpPr>
        <xdr:cNvPr id="89" name="Straight Connector 88"/>
        <xdr:cNvCxnSpPr/>
      </xdr:nvCxnSpPr>
      <xdr:spPr>
        <a:xfrm flipH="1">
          <a:off x="2914650" y="12087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92</xdr:row>
      <xdr:rowOff>0</xdr:rowOff>
    </xdr:from>
    <xdr:to>
      <xdr:col>6</xdr:col>
      <xdr:colOff>0</xdr:colOff>
      <xdr:row>92</xdr:row>
      <xdr:rowOff>139</xdr:rowOff>
    </xdr:to>
    <xdr:cxnSp macro="">
      <xdr:nvCxnSpPr>
        <xdr:cNvPr id="90" name="Straight Connector 89"/>
        <xdr:cNvCxnSpPr/>
      </xdr:nvCxnSpPr>
      <xdr:spPr>
        <a:xfrm>
          <a:off x="2307760" y="125825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92</xdr:row>
      <xdr:rowOff>0</xdr:rowOff>
    </xdr:from>
    <xdr:to>
      <xdr:col>11</xdr:col>
      <xdr:colOff>0</xdr:colOff>
      <xdr:row>92</xdr:row>
      <xdr:rowOff>0</xdr:rowOff>
    </xdr:to>
    <xdr:cxnSp macro="">
      <xdr:nvCxnSpPr>
        <xdr:cNvPr id="91" name="Straight Connector 90"/>
        <xdr:cNvCxnSpPr/>
      </xdr:nvCxnSpPr>
      <xdr:spPr>
        <a:xfrm flipH="1">
          <a:off x="2914650" y="1258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96</xdr:row>
      <xdr:rowOff>0</xdr:rowOff>
    </xdr:from>
    <xdr:to>
      <xdr:col>6</xdr:col>
      <xdr:colOff>0</xdr:colOff>
      <xdr:row>96</xdr:row>
      <xdr:rowOff>139</xdr:rowOff>
    </xdr:to>
    <xdr:cxnSp macro="">
      <xdr:nvCxnSpPr>
        <xdr:cNvPr id="92" name="Straight Connector 91"/>
        <xdr:cNvCxnSpPr/>
      </xdr:nvCxnSpPr>
      <xdr:spPr>
        <a:xfrm>
          <a:off x="2307760" y="130778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96</xdr:row>
      <xdr:rowOff>0</xdr:rowOff>
    </xdr:from>
    <xdr:to>
      <xdr:col>11</xdr:col>
      <xdr:colOff>0</xdr:colOff>
      <xdr:row>96</xdr:row>
      <xdr:rowOff>0</xdr:rowOff>
    </xdr:to>
    <xdr:cxnSp macro="">
      <xdr:nvCxnSpPr>
        <xdr:cNvPr id="93" name="Straight Connector 92"/>
        <xdr:cNvCxnSpPr/>
      </xdr:nvCxnSpPr>
      <xdr:spPr>
        <a:xfrm flipH="1">
          <a:off x="2914650" y="13077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99</xdr:row>
      <xdr:rowOff>95111</xdr:rowOff>
    </xdr:from>
    <xdr:to>
      <xdr:col>6</xdr:col>
      <xdr:colOff>0</xdr:colOff>
      <xdr:row>100</xdr:row>
      <xdr:rowOff>0</xdr:rowOff>
    </xdr:to>
    <xdr:cxnSp macro="">
      <xdr:nvCxnSpPr>
        <xdr:cNvPr id="94" name="Straight Connector 93"/>
        <xdr:cNvCxnSpPr/>
      </xdr:nvCxnSpPr>
      <xdr:spPr>
        <a:xfrm>
          <a:off x="2307760" y="135729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99</xdr:row>
      <xdr:rowOff>95111</xdr:rowOff>
    </xdr:from>
    <xdr:to>
      <xdr:col>11</xdr:col>
      <xdr:colOff>0</xdr:colOff>
      <xdr:row>99</xdr:row>
      <xdr:rowOff>95111</xdr:rowOff>
    </xdr:to>
    <xdr:cxnSp macro="">
      <xdr:nvCxnSpPr>
        <xdr:cNvPr id="95" name="Straight Connector 94"/>
        <xdr:cNvCxnSpPr/>
      </xdr:nvCxnSpPr>
      <xdr:spPr>
        <a:xfrm flipH="1">
          <a:off x="2914650" y="13572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104</xdr:row>
      <xdr:rowOff>0</xdr:rowOff>
    </xdr:from>
    <xdr:to>
      <xdr:col>6</xdr:col>
      <xdr:colOff>0</xdr:colOff>
      <xdr:row>104</xdr:row>
      <xdr:rowOff>139</xdr:rowOff>
    </xdr:to>
    <xdr:cxnSp macro="">
      <xdr:nvCxnSpPr>
        <xdr:cNvPr id="96" name="Straight Connector 95"/>
        <xdr:cNvCxnSpPr/>
      </xdr:nvCxnSpPr>
      <xdr:spPr>
        <a:xfrm>
          <a:off x="2307760" y="140684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104</xdr:row>
      <xdr:rowOff>0</xdr:rowOff>
    </xdr:from>
    <xdr:to>
      <xdr:col>11</xdr:col>
      <xdr:colOff>0</xdr:colOff>
      <xdr:row>104</xdr:row>
      <xdr:rowOff>0</xdr:rowOff>
    </xdr:to>
    <xdr:cxnSp macro="">
      <xdr:nvCxnSpPr>
        <xdr:cNvPr id="97" name="Straight Connector 96"/>
        <xdr:cNvCxnSpPr/>
      </xdr:nvCxnSpPr>
      <xdr:spPr>
        <a:xfrm flipH="1">
          <a:off x="291465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108</xdr:row>
      <xdr:rowOff>0</xdr:rowOff>
    </xdr:from>
    <xdr:to>
      <xdr:col>6</xdr:col>
      <xdr:colOff>0</xdr:colOff>
      <xdr:row>108</xdr:row>
      <xdr:rowOff>139</xdr:rowOff>
    </xdr:to>
    <xdr:cxnSp macro="">
      <xdr:nvCxnSpPr>
        <xdr:cNvPr id="98" name="Straight Connector 97"/>
        <xdr:cNvCxnSpPr/>
      </xdr:nvCxnSpPr>
      <xdr:spPr>
        <a:xfrm>
          <a:off x="2307760" y="145637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cxnSp macro="">
      <xdr:nvCxnSpPr>
        <xdr:cNvPr id="99" name="Straight Connector 98"/>
        <xdr:cNvCxnSpPr/>
      </xdr:nvCxnSpPr>
      <xdr:spPr>
        <a:xfrm flipH="1">
          <a:off x="2914650" y="14563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112</xdr:row>
      <xdr:rowOff>0</xdr:rowOff>
    </xdr:from>
    <xdr:to>
      <xdr:col>6</xdr:col>
      <xdr:colOff>0</xdr:colOff>
      <xdr:row>112</xdr:row>
      <xdr:rowOff>139</xdr:rowOff>
    </xdr:to>
    <xdr:cxnSp macro="">
      <xdr:nvCxnSpPr>
        <xdr:cNvPr id="100" name="Straight Connector 99"/>
        <xdr:cNvCxnSpPr/>
      </xdr:nvCxnSpPr>
      <xdr:spPr>
        <a:xfrm>
          <a:off x="2307760" y="150590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112</xdr:row>
      <xdr:rowOff>0</xdr:rowOff>
    </xdr:from>
    <xdr:to>
      <xdr:col>11</xdr:col>
      <xdr:colOff>0</xdr:colOff>
      <xdr:row>112</xdr:row>
      <xdr:rowOff>0</xdr:rowOff>
    </xdr:to>
    <xdr:cxnSp macro="">
      <xdr:nvCxnSpPr>
        <xdr:cNvPr id="101" name="Straight Connector 100"/>
        <xdr:cNvCxnSpPr/>
      </xdr:nvCxnSpPr>
      <xdr:spPr>
        <a:xfrm flipH="1">
          <a:off x="2914650" y="15059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115</xdr:row>
      <xdr:rowOff>95111</xdr:rowOff>
    </xdr:from>
    <xdr:to>
      <xdr:col>6</xdr:col>
      <xdr:colOff>0</xdr:colOff>
      <xdr:row>116</xdr:row>
      <xdr:rowOff>0</xdr:rowOff>
    </xdr:to>
    <xdr:cxnSp macro="">
      <xdr:nvCxnSpPr>
        <xdr:cNvPr id="102" name="Straight Connector 101"/>
        <xdr:cNvCxnSpPr/>
      </xdr:nvCxnSpPr>
      <xdr:spPr>
        <a:xfrm>
          <a:off x="2307760" y="155541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115</xdr:row>
      <xdr:rowOff>95111</xdr:rowOff>
    </xdr:from>
    <xdr:to>
      <xdr:col>11</xdr:col>
      <xdr:colOff>0</xdr:colOff>
      <xdr:row>115</xdr:row>
      <xdr:rowOff>95111</xdr:rowOff>
    </xdr:to>
    <xdr:cxnSp macro="">
      <xdr:nvCxnSpPr>
        <xdr:cNvPr id="103" name="Straight Connector 102"/>
        <xdr:cNvCxnSpPr/>
      </xdr:nvCxnSpPr>
      <xdr:spPr>
        <a:xfrm flipH="1">
          <a:off x="2914650" y="155541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0</xdr:colOff>
      <xdr:row>24</xdr:row>
      <xdr:rowOff>0</xdr:rowOff>
    </xdr:to>
    <xdr:cxnSp macro="">
      <xdr:nvCxnSpPr>
        <xdr:cNvPr id="118" name="Straight Connector 117"/>
        <xdr:cNvCxnSpPr/>
      </xdr:nvCxnSpPr>
      <xdr:spPr>
        <a:xfrm flipH="1">
          <a:off x="2552700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0</xdr:colOff>
      <xdr:row>24</xdr:row>
      <xdr:rowOff>0</xdr:rowOff>
    </xdr:to>
    <xdr:cxnSp macro="">
      <xdr:nvCxnSpPr>
        <xdr:cNvPr id="121" name="Straight Connector 120"/>
        <xdr:cNvCxnSpPr/>
      </xdr:nvCxnSpPr>
      <xdr:spPr>
        <a:xfrm>
          <a:off x="3095625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119</xdr:row>
      <xdr:rowOff>0</xdr:rowOff>
    </xdr:from>
    <xdr:to>
      <xdr:col>24</xdr:col>
      <xdr:colOff>183696</xdr:colOff>
      <xdr:row>119</xdr:row>
      <xdr:rowOff>0</xdr:rowOff>
    </xdr:to>
    <xdr:cxnSp macro="">
      <xdr:nvCxnSpPr>
        <xdr:cNvPr id="114" name="Straight Connector 113"/>
        <xdr:cNvCxnSpPr/>
      </xdr:nvCxnSpPr>
      <xdr:spPr>
        <a:xfrm>
          <a:off x="449036" y="15763875"/>
          <a:ext cx="825953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116</xdr:row>
      <xdr:rowOff>0</xdr:rowOff>
    </xdr:to>
    <xdr:cxnSp macro="">
      <xdr:nvCxnSpPr>
        <xdr:cNvPr id="258" name="Straight Connector 257"/>
        <xdr:cNvCxnSpPr/>
      </xdr:nvCxnSpPr>
      <xdr:spPr>
        <a:xfrm>
          <a:off x="1428750" y="3865563"/>
          <a:ext cx="0" cy="11318875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3</xdr:col>
      <xdr:colOff>0</xdr:colOff>
      <xdr:row>24</xdr:row>
      <xdr:rowOff>0</xdr:rowOff>
    </xdr:to>
    <xdr:cxnSp macro="">
      <xdr:nvCxnSpPr>
        <xdr:cNvPr id="261" name="Straight Connector 260"/>
        <xdr:cNvCxnSpPr/>
      </xdr:nvCxnSpPr>
      <xdr:spPr>
        <a:xfrm>
          <a:off x="428625" y="3276600"/>
          <a:ext cx="112395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95250</xdr:rowOff>
    </xdr:from>
    <xdr:to>
      <xdr:col>2</xdr:col>
      <xdr:colOff>179916</xdr:colOff>
      <xdr:row>27</xdr:row>
      <xdr:rowOff>95250</xdr:rowOff>
    </xdr:to>
    <xdr:cxnSp macro="">
      <xdr:nvCxnSpPr>
        <xdr:cNvPr id="276" name="Straight Connector 275"/>
        <xdr:cNvCxnSpPr/>
      </xdr:nvCxnSpPr>
      <xdr:spPr>
        <a:xfrm>
          <a:off x="1370542" y="3661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94191</xdr:rowOff>
    </xdr:from>
    <xdr:to>
      <xdr:col>2</xdr:col>
      <xdr:colOff>179916</xdr:colOff>
      <xdr:row>31</xdr:row>
      <xdr:rowOff>94191</xdr:rowOff>
    </xdr:to>
    <xdr:cxnSp macro="">
      <xdr:nvCxnSpPr>
        <xdr:cNvPr id="279" name="Straight Connector 278"/>
        <xdr:cNvCxnSpPr/>
      </xdr:nvCxnSpPr>
      <xdr:spPr>
        <a:xfrm>
          <a:off x="1370542" y="4041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3174</xdr:rowOff>
    </xdr:from>
    <xdr:to>
      <xdr:col>2</xdr:col>
      <xdr:colOff>179916</xdr:colOff>
      <xdr:row>36</xdr:row>
      <xdr:rowOff>3174</xdr:rowOff>
    </xdr:to>
    <xdr:cxnSp macro="">
      <xdr:nvCxnSpPr>
        <xdr:cNvPr id="280" name="Straight Connector 279"/>
        <xdr:cNvCxnSpPr/>
      </xdr:nvCxnSpPr>
      <xdr:spPr>
        <a:xfrm>
          <a:off x="1370542" y="4427007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95250</xdr:rowOff>
    </xdr:from>
    <xdr:to>
      <xdr:col>2</xdr:col>
      <xdr:colOff>179916</xdr:colOff>
      <xdr:row>39</xdr:row>
      <xdr:rowOff>95250</xdr:rowOff>
    </xdr:to>
    <xdr:cxnSp macro="">
      <xdr:nvCxnSpPr>
        <xdr:cNvPr id="281" name="Straight Connector 280"/>
        <xdr:cNvCxnSpPr/>
      </xdr:nvCxnSpPr>
      <xdr:spPr>
        <a:xfrm>
          <a:off x="1370542" y="4804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43</xdr:row>
      <xdr:rowOff>95250</xdr:rowOff>
    </xdr:from>
    <xdr:to>
      <xdr:col>2</xdr:col>
      <xdr:colOff>179916</xdr:colOff>
      <xdr:row>43</xdr:row>
      <xdr:rowOff>95250</xdr:rowOff>
    </xdr:to>
    <xdr:cxnSp macro="">
      <xdr:nvCxnSpPr>
        <xdr:cNvPr id="282" name="Straight Connector 281"/>
        <xdr:cNvCxnSpPr/>
      </xdr:nvCxnSpPr>
      <xdr:spPr>
        <a:xfrm>
          <a:off x="1370542" y="5185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</xdr:row>
      <xdr:rowOff>95250</xdr:rowOff>
    </xdr:from>
    <xdr:to>
      <xdr:col>2</xdr:col>
      <xdr:colOff>179916</xdr:colOff>
      <xdr:row>47</xdr:row>
      <xdr:rowOff>95250</xdr:rowOff>
    </xdr:to>
    <xdr:cxnSp macro="">
      <xdr:nvCxnSpPr>
        <xdr:cNvPr id="283" name="Straight Connector 282"/>
        <xdr:cNvCxnSpPr/>
      </xdr:nvCxnSpPr>
      <xdr:spPr>
        <a:xfrm>
          <a:off x="1370542" y="5566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</xdr:row>
      <xdr:rowOff>95250</xdr:rowOff>
    </xdr:from>
    <xdr:to>
      <xdr:col>2</xdr:col>
      <xdr:colOff>179916</xdr:colOff>
      <xdr:row>51</xdr:row>
      <xdr:rowOff>95250</xdr:rowOff>
    </xdr:to>
    <xdr:cxnSp macro="">
      <xdr:nvCxnSpPr>
        <xdr:cNvPr id="284" name="Straight Connector 283"/>
        <xdr:cNvCxnSpPr/>
      </xdr:nvCxnSpPr>
      <xdr:spPr>
        <a:xfrm>
          <a:off x="1370542" y="5947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55</xdr:row>
      <xdr:rowOff>95250</xdr:rowOff>
    </xdr:from>
    <xdr:to>
      <xdr:col>2</xdr:col>
      <xdr:colOff>179916</xdr:colOff>
      <xdr:row>55</xdr:row>
      <xdr:rowOff>95250</xdr:rowOff>
    </xdr:to>
    <xdr:cxnSp macro="">
      <xdr:nvCxnSpPr>
        <xdr:cNvPr id="285" name="Straight Connector 284"/>
        <xdr:cNvCxnSpPr/>
      </xdr:nvCxnSpPr>
      <xdr:spPr>
        <a:xfrm>
          <a:off x="1370542" y="6328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95250</xdr:rowOff>
    </xdr:from>
    <xdr:to>
      <xdr:col>2</xdr:col>
      <xdr:colOff>179916</xdr:colOff>
      <xdr:row>59</xdr:row>
      <xdr:rowOff>95250</xdr:rowOff>
    </xdr:to>
    <xdr:cxnSp macro="">
      <xdr:nvCxnSpPr>
        <xdr:cNvPr id="286" name="Straight Connector 285"/>
        <xdr:cNvCxnSpPr/>
      </xdr:nvCxnSpPr>
      <xdr:spPr>
        <a:xfrm>
          <a:off x="1370542" y="6709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4233</xdr:rowOff>
    </xdr:from>
    <xdr:to>
      <xdr:col>2</xdr:col>
      <xdr:colOff>179916</xdr:colOff>
      <xdr:row>64</xdr:row>
      <xdr:rowOff>4233</xdr:rowOff>
    </xdr:to>
    <xdr:cxnSp macro="">
      <xdr:nvCxnSpPr>
        <xdr:cNvPr id="287" name="Straight Connector 286"/>
        <xdr:cNvCxnSpPr/>
      </xdr:nvCxnSpPr>
      <xdr:spPr>
        <a:xfrm>
          <a:off x="1370542" y="70950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67</xdr:row>
      <xdr:rowOff>95250</xdr:rowOff>
    </xdr:from>
    <xdr:to>
      <xdr:col>2</xdr:col>
      <xdr:colOff>179916</xdr:colOff>
      <xdr:row>67</xdr:row>
      <xdr:rowOff>95250</xdr:rowOff>
    </xdr:to>
    <xdr:cxnSp macro="">
      <xdr:nvCxnSpPr>
        <xdr:cNvPr id="288" name="Straight Connector 287"/>
        <xdr:cNvCxnSpPr/>
      </xdr:nvCxnSpPr>
      <xdr:spPr>
        <a:xfrm>
          <a:off x="1370542" y="7471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72</xdr:row>
      <xdr:rowOff>4233</xdr:rowOff>
    </xdr:from>
    <xdr:to>
      <xdr:col>2</xdr:col>
      <xdr:colOff>179916</xdr:colOff>
      <xdr:row>72</xdr:row>
      <xdr:rowOff>4233</xdr:rowOff>
    </xdr:to>
    <xdr:cxnSp macro="">
      <xdr:nvCxnSpPr>
        <xdr:cNvPr id="289" name="Straight Connector 288"/>
        <xdr:cNvCxnSpPr/>
      </xdr:nvCxnSpPr>
      <xdr:spPr>
        <a:xfrm>
          <a:off x="1370542" y="78570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75</xdr:row>
      <xdr:rowOff>95250</xdr:rowOff>
    </xdr:from>
    <xdr:to>
      <xdr:col>2</xdr:col>
      <xdr:colOff>179916</xdr:colOff>
      <xdr:row>75</xdr:row>
      <xdr:rowOff>95250</xdr:rowOff>
    </xdr:to>
    <xdr:cxnSp macro="">
      <xdr:nvCxnSpPr>
        <xdr:cNvPr id="290" name="Straight Connector 289"/>
        <xdr:cNvCxnSpPr/>
      </xdr:nvCxnSpPr>
      <xdr:spPr>
        <a:xfrm>
          <a:off x="1370542" y="8233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79</xdr:row>
      <xdr:rowOff>95250</xdr:rowOff>
    </xdr:from>
    <xdr:to>
      <xdr:col>2</xdr:col>
      <xdr:colOff>179916</xdr:colOff>
      <xdr:row>79</xdr:row>
      <xdr:rowOff>95250</xdr:rowOff>
    </xdr:to>
    <xdr:cxnSp macro="">
      <xdr:nvCxnSpPr>
        <xdr:cNvPr id="291" name="Straight Connector 290"/>
        <xdr:cNvCxnSpPr/>
      </xdr:nvCxnSpPr>
      <xdr:spPr>
        <a:xfrm>
          <a:off x="1370542" y="8614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83</xdr:row>
      <xdr:rowOff>95250</xdr:rowOff>
    </xdr:from>
    <xdr:to>
      <xdr:col>2</xdr:col>
      <xdr:colOff>179916</xdr:colOff>
      <xdr:row>83</xdr:row>
      <xdr:rowOff>95250</xdr:rowOff>
    </xdr:to>
    <xdr:cxnSp macro="">
      <xdr:nvCxnSpPr>
        <xdr:cNvPr id="292" name="Straight Connector 291"/>
        <xdr:cNvCxnSpPr/>
      </xdr:nvCxnSpPr>
      <xdr:spPr>
        <a:xfrm>
          <a:off x="1370542" y="8995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87</xdr:row>
      <xdr:rowOff>95250</xdr:rowOff>
    </xdr:from>
    <xdr:to>
      <xdr:col>2</xdr:col>
      <xdr:colOff>179916</xdr:colOff>
      <xdr:row>87</xdr:row>
      <xdr:rowOff>95250</xdr:rowOff>
    </xdr:to>
    <xdr:cxnSp macro="">
      <xdr:nvCxnSpPr>
        <xdr:cNvPr id="293" name="Straight Connector 292"/>
        <xdr:cNvCxnSpPr/>
      </xdr:nvCxnSpPr>
      <xdr:spPr>
        <a:xfrm>
          <a:off x="1370542" y="9376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91</xdr:row>
      <xdr:rowOff>95250</xdr:rowOff>
    </xdr:from>
    <xdr:to>
      <xdr:col>2</xdr:col>
      <xdr:colOff>179916</xdr:colOff>
      <xdr:row>91</xdr:row>
      <xdr:rowOff>95250</xdr:rowOff>
    </xdr:to>
    <xdr:cxnSp macro="">
      <xdr:nvCxnSpPr>
        <xdr:cNvPr id="294" name="Straight Connector 293"/>
        <xdr:cNvCxnSpPr/>
      </xdr:nvCxnSpPr>
      <xdr:spPr>
        <a:xfrm>
          <a:off x="1370542" y="9757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96</xdr:row>
      <xdr:rowOff>4233</xdr:rowOff>
    </xdr:from>
    <xdr:to>
      <xdr:col>2</xdr:col>
      <xdr:colOff>179916</xdr:colOff>
      <xdr:row>96</xdr:row>
      <xdr:rowOff>4233</xdr:rowOff>
    </xdr:to>
    <xdr:cxnSp macro="">
      <xdr:nvCxnSpPr>
        <xdr:cNvPr id="295" name="Straight Connector 294"/>
        <xdr:cNvCxnSpPr/>
      </xdr:nvCxnSpPr>
      <xdr:spPr>
        <a:xfrm>
          <a:off x="1370542" y="101430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99</xdr:row>
      <xdr:rowOff>95250</xdr:rowOff>
    </xdr:from>
    <xdr:to>
      <xdr:col>2</xdr:col>
      <xdr:colOff>179916</xdr:colOff>
      <xdr:row>99</xdr:row>
      <xdr:rowOff>95250</xdr:rowOff>
    </xdr:to>
    <xdr:cxnSp macro="">
      <xdr:nvCxnSpPr>
        <xdr:cNvPr id="296" name="Straight Connector 295"/>
        <xdr:cNvCxnSpPr/>
      </xdr:nvCxnSpPr>
      <xdr:spPr>
        <a:xfrm>
          <a:off x="1370542" y="10519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103</xdr:row>
      <xdr:rowOff>94191</xdr:rowOff>
    </xdr:from>
    <xdr:to>
      <xdr:col>2</xdr:col>
      <xdr:colOff>179916</xdr:colOff>
      <xdr:row>103</xdr:row>
      <xdr:rowOff>94191</xdr:rowOff>
    </xdr:to>
    <xdr:cxnSp macro="">
      <xdr:nvCxnSpPr>
        <xdr:cNvPr id="297" name="Straight Connector 296"/>
        <xdr:cNvCxnSpPr/>
      </xdr:nvCxnSpPr>
      <xdr:spPr>
        <a:xfrm>
          <a:off x="1370542" y="10899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107</xdr:row>
      <xdr:rowOff>95250</xdr:rowOff>
    </xdr:from>
    <xdr:to>
      <xdr:col>2</xdr:col>
      <xdr:colOff>179916</xdr:colOff>
      <xdr:row>107</xdr:row>
      <xdr:rowOff>95250</xdr:rowOff>
    </xdr:to>
    <xdr:cxnSp macro="">
      <xdr:nvCxnSpPr>
        <xdr:cNvPr id="298" name="Straight Connector 297"/>
        <xdr:cNvCxnSpPr/>
      </xdr:nvCxnSpPr>
      <xdr:spPr>
        <a:xfrm>
          <a:off x="1370542" y="11281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94191</xdr:rowOff>
    </xdr:from>
    <xdr:to>
      <xdr:col>2</xdr:col>
      <xdr:colOff>179916</xdr:colOff>
      <xdr:row>111</xdr:row>
      <xdr:rowOff>94191</xdr:rowOff>
    </xdr:to>
    <xdr:cxnSp macro="">
      <xdr:nvCxnSpPr>
        <xdr:cNvPr id="299" name="Straight Connector 298"/>
        <xdr:cNvCxnSpPr/>
      </xdr:nvCxnSpPr>
      <xdr:spPr>
        <a:xfrm>
          <a:off x="1370542" y="11661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179916</xdr:colOff>
      <xdr:row>23</xdr:row>
      <xdr:rowOff>95250</xdr:rowOff>
    </xdr:from>
    <xdr:to>
      <xdr:col>13</xdr:col>
      <xdr:colOff>179916</xdr:colOff>
      <xdr:row>118</xdr:row>
      <xdr:rowOff>95250</xdr:rowOff>
    </xdr:to>
    <xdr:cxnSp macro="">
      <xdr:nvCxnSpPr>
        <xdr:cNvPr id="304" name="Straight Connector 303"/>
        <xdr:cNvCxnSpPr/>
      </xdr:nvCxnSpPr>
      <xdr:spPr>
        <a:xfrm>
          <a:off x="3169708" y="3280833"/>
          <a:ext cx="0" cy="90487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94191</xdr:rowOff>
    </xdr:from>
    <xdr:to>
      <xdr:col>13</xdr:col>
      <xdr:colOff>179916</xdr:colOff>
      <xdr:row>23</xdr:row>
      <xdr:rowOff>94191</xdr:rowOff>
    </xdr:to>
    <xdr:cxnSp macro="">
      <xdr:nvCxnSpPr>
        <xdr:cNvPr id="311" name="Straight Connector 310"/>
        <xdr:cNvCxnSpPr/>
      </xdr:nvCxnSpPr>
      <xdr:spPr>
        <a:xfrm>
          <a:off x="2989792" y="3279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27</xdr:row>
      <xdr:rowOff>95250</xdr:rowOff>
    </xdr:from>
    <xdr:to>
      <xdr:col>13</xdr:col>
      <xdr:colOff>179916</xdr:colOff>
      <xdr:row>27</xdr:row>
      <xdr:rowOff>95250</xdr:rowOff>
    </xdr:to>
    <xdr:cxnSp macro="">
      <xdr:nvCxnSpPr>
        <xdr:cNvPr id="312" name="Straight Connector 311"/>
        <xdr:cNvCxnSpPr/>
      </xdr:nvCxnSpPr>
      <xdr:spPr>
        <a:xfrm>
          <a:off x="2989792" y="3661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32</xdr:row>
      <xdr:rowOff>4233</xdr:rowOff>
    </xdr:from>
    <xdr:to>
      <xdr:col>13</xdr:col>
      <xdr:colOff>179916</xdr:colOff>
      <xdr:row>32</xdr:row>
      <xdr:rowOff>4233</xdr:rowOff>
    </xdr:to>
    <xdr:cxnSp macro="">
      <xdr:nvCxnSpPr>
        <xdr:cNvPr id="313" name="Straight Connector 312"/>
        <xdr:cNvCxnSpPr/>
      </xdr:nvCxnSpPr>
      <xdr:spPr>
        <a:xfrm>
          <a:off x="2989792" y="40470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35</xdr:row>
      <xdr:rowOff>95250</xdr:rowOff>
    </xdr:from>
    <xdr:to>
      <xdr:col>13</xdr:col>
      <xdr:colOff>179916</xdr:colOff>
      <xdr:row>35</xdr:row>
      <xdr:rowOff>95250</xdr:rowOff>
    </xdr:to>
    <xdr:cxnSp macro="">
      <xdr:nvCxnSpPr>
        <xdr:cNvPr id="314" name="Straight Connector 313"/>
        <xdr:cNvCxnSpPr/>
      </xdr:nvCxnSpPr>
      <xdr:spPr>
        <a:xfrm>
          <a:off x="2989792" y="4423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39</xdr:row>
      <xdr:rowOff>95250</xdr:rowOff>
    </xdr:from>
    <xdr:to>
      <xdr:col>13</xdr:col>
      <xdr:colOff>179916</xdr:colOff>
      <xdr:row>39</xdr:row>
      <xdr:rowOff>95250</xdr:rowOff>
    </xdr:to>
    <xdr:cxnSp macro="">
      <xdr:nvCxnSpPr>
        <xdr:cNvPr id="315" name="Straight Connector 314"/>
        <xdr:cNvCxnSpPr/>
      </xdr:nvCxnSpPr>
      <xdr:spPr>
        <a:xfrm>
          <a:off x="2989792" y="4804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43</xdr:row>
      <xdr:rowOff>95250</xdr:rowOff>
    </xdr:from>
    <xdr:to>
      <xdr:col>13</xdr:col>
      <xdr:colOff>179916</xdr:colOff>
      <xdr:row>43</xdr:row>
      <xdr:rowOff>95250</xdr:rowOff>
    </xdr:to>
    <xdr:cxnSp macro="">
      <xdr:nvCxnSpPr>
        <xdr:cNvPr id="316" name="Straight Connector 315"/>
        <xdr:cNvCxnSpPr/>
      </xdr:nvCxnSpPr>
      <xdr:spPr>
        <a:xfrm>
          <a:off x="2989792" y="5185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47</xdr:row>
      <xdr:rowOff>95250</xdr:rowOff>
    </xdr:from>
    <xdr:to>
      <xdr:col>13</xdr:col>
      <xdr:colOff>179916</xdr:colOff>
      <xdr:row>47</xdr:row>
      <xdr:rowOff>95250</xdr:rowOff>
    </xdr:to>
    <xdr:cxnSp macro="">
      <xdr:nvCxnSpPr>
        <xdr:cNvPr id="317" name="Straight Connector 316"/>
        <xdr:cNvCxnSpPr/>
      </xdr:nvCxnSpPr>
      <xdr:spPr>
        <a:xfrm>
          <a:off x="2989792" y="5566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51</xdr:row>
      <xdr:rowOff>94191</xdr:rowOff>
    </xdr:from>
    <xdr:to>
      <xdr:col>13</xdr:col>
      <xdr:colOff>179916</xdr:colOff>
      <xdr:row>51</xdr:row>
      <xdr:rowOff>94191</xdr:rowOff>
    </xdr:to>
    <xdr:cxnSp macro="">
      <xdr:nvCxnSpPr>
        <xdr:cNvPr id="318" name="Straight Connector 317"/>
        <xdr:cNvCxnSpPr/>
      </xdr:nvCxnSpPr>
      <xdr:spPr>
        <a:xfrm>
          <a:off x="2989792" y="5946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55</xdr:row>
      <xdr:rowOff>95250</xdr:rowOff>
    </xdr:from>
    <xdr:to>
      <xdr:col>13</xdr:col>
      <xdr:colOff>179916</xdr:colOff>
      <xdr:row>55</xdr:row>
      <xdr:rowOff>95250</xdr:rowOff>
    </xdr:to>
    <xdr:cxnSp macro="">
      <xdr:nvCxnSpPr>
        <xdr:cNvPr id="319" name="Straight Connector 318"/>
        <xdr:cNvCxnSpPr/>
      </xdr:nvCxnSpPr>
      <xdr:spPr>
        <a:xfrm>
          <a:off x="2989792" y="6328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59</xdr:row>
      <xdr:rowOff>95250</xdr:rowOff>
    </xdr:from>
    <xdr:to>
      <xdr:col>13</xdr:col>
      <xdr:colOff>179916</xdr:colOff>
      <xdr:row>59</xdr:row>
      <xdr:rowOff>95250</xdr:rowOff>
    </xdr:to>
    <xdr:cxnSp macro="">
      <xdr:nvCxnSpPr>
        <xdr:cNvPr id="320" name="Straight Connector 319"/>
        <xdr:cNvCxnSpPr/>
      </xdr:nvCxnSpPr>
      <xdr:spPr>
        <a:xfrm>
          <a:off x="2989792" y="6709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63</xdr:row>
      <xdr:rowOff>95250</xdr:rowOff>
    </xdr:from>
    <xdr:to>
      <xdr:col>13</xdr:col>
      <xdr:colOff>179916</xdr:colOff>
      <xdr:row>63</xdr:row>
      <xdr:rowOff>95250</xdr:rowOff>
    </xdr:to>
    <xdr:cxnSp macro="">
      <xdr:nvCxnSpPr>
        <xdr:cNvPr id="321" name="Straight Connector 320"/>
        <xdr:cNvCxnSpPr/>
      </xdr:nvCxnSpPr>
      <xdr:spPr>
        <a:xfrm>
          <a:off x="2989792" y="7090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68</xdr:row>
      <xdr:rowOff>9525</xdr:rowOff>
    </xdr:from>
    <xdr:to>
      <xdr:col>13</xdr:col>
      <xdr:colOff>179916</xdr:colOff>
      <xdr:row>68</xdr:row>
      <xdr:rowOff>9525</xdr:rowOff>
    </xdr:to>
    <xdr:cxnSp macro="">
      <xdr:nvCxnSpPr>
        <xdr:cNvPr id="322" name="Straight Connector 321"/>
        <xdr:cNvCxnSpPr/>
      </xdr:nvCxnSpPr>
      <xdr:spPr>
        <a:xfrm>
          <a:off x="2989792" y="74813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71</xdr:row>
      <xdr:rowOff>93133</xdr:rowOff>
    </xdr:from>
    <xdr:to>
      <xdr:col>13</xdr:col>
      <xdr:colOff>179916</xdr:colOff>
      <xdr:row>71</xdr:row>
      <xdr:rowOff>93133</xdr:rowOff>
    </xdr:to>
    <xdr:cxnSp macro="">
      <xdr:nvCxnSpPr>
        <xdr:cNvPr id="323" name="Straight Connector 322"/>
        <xdr:cNvCxnSpPr/>
      </xdr:nvCxnSpPr>
      <xdr:spPr>
        <a:xfrm>
          <a:off x="2989792" y="785071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76</xdr:row>
      <xdr:rowOff>12699</xdr:rowOff>
    </xdr:from>
    <xdr:to>
      <xdr:col>13</xdr:col>
      <xdr:colOff>179916</xdr:colOff>
      <xdr:row>76</xdr:row>
      <xdr:rowOff>12699</xdr:rowOff>
    </xdr:to>
    <xdr:cxnSp macro="">
      <xdr:nvCxnSpPr>
        <xdr:cNvPr id="324" name="Straight Connector 323"/>
        <xdr:cNvCxnSpPr/>
      </xdr:nvCxnSpPr>
      <xdr:spPr>
        <a:xfrm>
          <a:off x="2989792" y="8246532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80</xdr:row>
      <xdr:rowOff>6349</xdr:rowOff>
    </xdr:from>
    <xdr:to>
      <xdr:col>13</xdr:col>
      <xdr:colOff>179916</xdr:colOff>
      <xdr:row>80</xdr:row>
      <xdr:rowOff>6349</xdr:rowOff>
    </xdr:to>
    <xdr:cxnSp macro="">
      <xdr:nvCxnSpPr>
        <xdr:cNvPr id="325" name="Straight Connector 324"/>
        <xdr:cNvCxnSpPr/>
      </xdr:nvCxnSpPr>
      <xdr:spPr>
        <a:xfrm>
          <a:off x="2989792" y="8621182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83</xdr:row>
      <xdr:rowOff>95250</xdr:rowOff>
    </xdr:from>
    <xdr:to>
      <xdr:col>13</xdr:col>
      <xdr:colOff>179916</xdr:colOff>
      <xdr:row>83</xdr:row>
      <xdr:rowOff>95250</xdr:rowOff>
    </xdr:to>
    <xdr:cxnSp macro="">
      <xdr:nvCxnSpPr>
        <xdr:cNvPr id="326" name="Straight Connector 325"/>
        <xdr:cNvCxnSpPr/>
      </xdr:nvCxnSpPr>
      <xdr:spPr>
        <a:xfrm>
          <a:off x="2989792" y="8995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87</xdr:row>
      <xdr:rowOff>95250</xdr:rowOff>
    </xdr:from>
    <xdr:to>
      <xdr:col>13</xdr:col>
      <xdr:colOff>179916</xdr:colOff>
      <xdr:row>87</xdr:row>
      <xdr:rowOff>95250</xdr:rowOff>
    </xdr:to>
    <xdr:cxnSp macro="">
      <xdr:nvCxnSpPr>
        <xdr:cNvPr id="327" name="Straight Connector 326"/>
        <xdr:cNvCxnSpPr/>
      </xdr:nvCxnSpPr>
      <xdr:spPr>
        <a:xfrm>
          <a:off x="2989792" y="9376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91</xdr:row>
      <xdr:rowOff>95250</xdr:rowOff>
    </xdr:from>
    <xdr:to>
      <xdr:col>13</xdr:col>
      <xdr:colOff>179916</xdr:colOff>
      <xdr:row>91</xdr:row>
      <xdr:rowOff>95250</xdr:rowOff>
    </xdr:to>
    <xdr:cxnSp macro="">
      <xdr:nvCxnSpPr>
        <xdr:cNvPr id="328" name="Straight Connector 327"/>
        <xdr:cNvCxnSpPr/>
      </xdr:nvCxnSpPr>
      <xdr:spPr>
        <a:xfrm>
          <a:off x="2989792" y="9757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95</xdr:row>
      <xdr:rowOff>95250</xdr:rowOff>
    </xdr:from>
    <xdr:to>
      <xdr:col>13</xdr:col>
      <xdr:colOff>179916</xdr:colOff>
      <xdr:row>95</xdr:row>
      <xdr:rowOff>95250</xdr:rowOff>
    </xdr:to>
    <xdr:cxnSp macro="">
      <xdr:nvCxnSpPr>
        <xdr:cNvPr id="329" name="Straight Connector 328"/>
        <xdr:cNvCxnSpPr/>
      </xdr:nvCxnSpPr>
      <xdr:spPr>
        <a:xfrm>
          <a:off x="2989792" y="10138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99</xdr:row>
      <xdr:rowOff>95250</xdr:rowOff>
    </xdr:from>
    <xdr:to>
      <xdr:col>13</xdr:col>
      <xdr:colOff>179916</xdr:colOff>
      <xdr:row>99</xdr:row>
      <xdr:rowOff>95250</xdr:rowOff>
    </xdr:to>
    <xdr:cxnSp macro="">
      <xdr:nvCxnSpPr>
        <xdr:cNvPr id="330" name="Straight Connector 329"/>
        <xdr:cNvCxnSpPr/>
      </xdr:nvCxnSpPr>
      <xdr:spPr>
        <a:xfrm>
          <a:off x="2989792" y="10519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2301</xdr:colOff>
      <xdr:row>103</xdr:row>
      <xdr:rowOff>91200</xdr:rowOff>
    </xdr:from>
    <xdr:to>
      <xdr:col>14</xdr:col>
      <xdr:colOff>0</xdr:colOff>
      <xdr:row>103</xdr:row>
      <xdr:rowOff>91200</xdr:rowOff>
    </xdr:to>
    <xdr:cxnSp macro="">
      <xdr:nvCxnSpPr>
        <xdr:cNvPr id="331" name="Straight Connector 330"/>
        <xdr:cNvCxnSpPr/>
      </xdr:nvCxnSpPr>
      <xdr:spPr>
        <a:xfrm>
          <a:off x="3017171" y="10887580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108</xdr:row>
      <xdr:rowOff>3174</xdr:rowOff>
    </xdr:from>
    <xdr:to>
      <xdr:col>13</xdr:col>
      <xdr:colOff>179916</xdr:colOff>
      <xdr:row>108</xdr:row>
      <xdr:rowOff>3174</xdr:rowOff>
    </xdr:to>
    <xdr:cxnSp macro="">
      <xdr:nvCxnSpPr>
        <xdr:cNvPr id="332" name="Straight Connector 331"/>
        <xdr:cNvCxnSpPr/>
      </xdr:nvCxnSpPr>
      <xdr:spPr>
        <a:xfrm>
          <a:off x="2989792" y="11285007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111</xdr:row>
      <xdr:rowOff>95250</xdr:rowOff>
    </xdr:from>
    <xdr:to>
      <xdr:col>13</xdr:col>
      <xdr:colOff>179916</xdr:colOff>
      <xdr:row>111</xdr:row>
      <xdr:rowOff>95250</xdr:rowOff>
    </xdr:to>
    <xdr:cxnSp macro="">
      <xdr:nvCxnSpPr>
        <xdr:cNvPr id="333" name="Straight Connector 332"/>
        <xdr:cNvCxnSpPr/>
      </xdr:nvCxnSpPr>
      <xdr:spPr>
        <a:xfrm>
          <a:off x="3014870" y="11653630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115</xdr:row>
      <xdr:rowOff>95250</xdr:rowOff>
    </xdr:from>
    <xdr:to>
      <xdr:col>13</xdr:col>
      <xdr:colOff>179916</xdr:colOff>
      <xdr:row>115</xdr:row>
      <xdr:rowOff>95250</xdr:rowOff>
    </xdr:to>
    <xdr:cxnSp macro="">
      <xdr:nvCxnSpPr>
        <xdr:cNvPr id="334" name="Straight Connector 333"/>
        <xdr:cNvCxnSpPr/>
      </xdr:nvCxnSpPr>
      <xdr:spPr>
        <a:xfrm>
          <a:off x="2989792" y="12043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1</xdr:colOff>
      <xdr:row>23</xdr:row>
      <xdr:rowOff>0</xdr:rowOff>
    </xdr:to>
    <xdr:cxnSp macro="">
      <xdr:nvCxnSpPr>
        <xdr:cNvPr id="385" name="Straight Connector 384"/>
        <xdr:cNvCxnSpPr/>
      </xdr:nvCxnSpPr>
      <xdr:spPr>
        <a:xfrm>
          <a:off x="2914650" y="3819525"/>
          <a:ext cx="1" cy="2476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22</xdr:col>
      <xdr:colOff>0</xdr:colOff>
      <xdr:row>21</xdr:row>
      <xdr:rowOff>0</xdr:rowOff>
    </xdr:to>
    <xdr:cxnSp macro="">
      <xdr:nvCxnSpPr>
        <xdr:cNvPr id="450" name="Straight Connector 449"/>
        <xdr:cNvCxnSpPr/>
      </xdr:nvCxnSpPr>
      <xdr:spPr>
        <a:xfrm>
          <a:off x="2914650" y="3819525"/>
          <a:ext cx="50673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116</xdr:row>
      <xdr:rowOff>0</xdr:rowOff>
    </xdr:from>
    <xdr:to>
      <xdr:col>3</xdr:col>
      <xdr:colOff>0</xdr:colOff>
      <xdr:row>116</xdr:row>
      <xdr:rowOff>0</xdr:rowOff>
    </xdr:to>
    <xdr:cxnSp macro="">
      <xdr:nvCxnSpPr>
        <xdr:cNvPr id="248" name="Straight Connector 247"/>
        <xdr:cNvCxnSpPr/>
      </xdr:nvCxnSpPr>
      <xdr:spPr>
        <a:xfrm>
          <a:off x="1428750" y="15184438"/>
          <a:ext cx="182563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28</xdr:row>
      <xdr:rowOff>1258</xdr:rowOff>
    </xdr:from>
    <xdr:to>
      <xdr:col>6</xdr:col>
      <xdr:colOff>0</xdr:colOff>
      <xdr:row>28</xdr:row>
      <xdr:rowOff>1397</xdr:rowOff>
    </xdr:to>
    <xdr:cxnSp macro="">
      <xdr:nvCxnSpPr>
        <xdr:cNvPr id="616" name="Straight Connector 615"/>
        <xdr:cNvCxnSpPr/>
      </xdr:nvCxnSpPr>
      <xdr:spPr>
        <a:xfrm>
          <a:off x="2145835" y="4316083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</xdr:row>
      <xdr:rowOff>0</xdr:rowOff>
    </xdr:from>
    <xdr:to>
      <xdr:col>6</xdr:col>
      <xdr:colOff>0</xdr:colOff>
      <xdr:row>24</xdr:row>
      <xdr:rowOff>0</xdr:rowOff>
    </xdr:to>
    <xdr:cxnSp macro="">
      <xdr:nvCxnSpPr>
        <xdr:cNvPr id="198" name="Straight Connector 197"/>
        <xdr:cNvCxnSpPr/>
      </xdr:nvCxnSpPr>
      <xdr:spPr>
        <a:xfrm>
          <a:off x="2181225" y="381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24</xdr:row>
      <xdr:rowOff>0</xdr:rowOff>
    </xdr:to>
    <xdr:cxnSp macro="">
      <xdr:nvCxnSpPr>
        <xdr:cNvPr id="202" name="Straight Connector 201"/>
        <xdr:cNvCxnSpPr/>
      </xdr:nvCxnSpPr>
      <xdr:spPr>
        <a:xfrm flipH="1">
          <a:off x="2724150" y="381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28</xdr:row>
      <xdr:rowOff>0</xdr:rowOff>
    </xdr:to>
    <xdr:cxnSp macro="">
      <xdr:nvCxnSpPr>
        <xdr:cNvPr id="208" name="Straight Connector 207"/>
        <xdr:cNvCxnSpPr/>
      </xdr:nvCxnSpPr>
      <xdr:spPr>
        <a:xfrm flipH="1">
          <a:off x="2724150" y="4314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32</xdr:row>
      <xdr:rowOff>0</xdr:rowOff>
    </xdr:from>
    <xdr:to>
      <xdr:col>6</xdr:col>
      <xdr:colOff>0</xdr:colOff>
      <xdr:row>32</xdr:row>
      <xdr:rowOff>139</xdr:rowOff>
    </xdr:to>
    <xdr:cxnSp macro="">
      <xdr:nvCxnSpPr>
        <xdr:cNvPr id="211" name="Straight Connector 210"/>
        <xdr:cNvCxnSpPr/>
      </xdr:nvCxnSpPr>
      <xdr:spPr>
        <a:xfrm>
          <a:off x="2145835" y="48101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32</xdr:row>
      <xdr:rowOff>0</xdr:rowOff>
    </xdr:to>
    <xdr:cxnSp macro="">
      <xdr:nvCxnSpPr>
        <xdr:cNvPr id="212" name="Straight Connector 211"/>
        <xdr:cNvCxnSpPr/>
      </xdr:nvCxnSpPr>
      <xdr:spPr>
        <a:xfrm flipH="1">
          <a:off x="2724150" y="4810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36</xdr:row>
      <xdr:rowOff>0</xdr:rowOff>
    </xdr:from>
    <xdr:to>
      <xdr:col>6</xdr:col>
      <xdr:colOff>0</xdr:colOff>
      <xdr:row>36</xdr:row>
      <xdr:rowOff>139</xdr:rowOff>
    </xdr:to>
    <xdr:cxnSp macro="">
      <xdr:nvCxnSpPr>
        <xdr:cNvPr id="215" name="Straight Connector 214"/>
        <xdr:cNvCxnSpPr/>
      </xdr:nvCxnSpPr>
      <xdr:spPr>
        <a:xfrm>
          <a:off x="2145835" y="53054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36</xdr:row>
      <xdr:rowOff>0</xdr:rowOff>
    </xdr:to>
    <xdr:cxnSp macro="">
      <xdr:nvCxnSpPr>
        <xdr:cNvPr id="216" name="Straight Connector 215"/>
        <xdr:cNvCxnSpPr/>
      </xdr:nvCxnSpPr>
      <xdr:spPr>
        <a:xfrm flipH="1">
          <a:off x="2724150" y="5305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40</xdr:row>
      <xdr:rowOff>0</xdr:rowOff>
    </xdr:from>
    <xdr:to>
      <xdr:col>6</xdr:col>
      <xdr:colOff>0</xdr:colOff>
      <xdr:row>40</xdr:row>
      <xdr:rowOff>139</xdr:rowOff>
    </xdr:to>
    <xdr:cxnSp macro="">
      <xdr:nvCxnSpPr>
        <xdr:cNvPr id="217" name="Straight Connector 216"/>
        <xdr:cNvCxnSpPr/>
      </xdr:nvCxnSpPr>
      <xdr:spPr>
        <a:xfrm>
          <a:off x="2145835" y="58007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40</xdr:row>
      <xdr:rowOff>0</xdr:rowOff>
    </xdr:to>
    <xdr:cxnSp macro="">
      <xdr:nvCxnSpPr>
        <xdr:cNvPr id="218" name="Straight Connector 217"/>
        <xdr:cNvCxnSpPr/>
      </xdr:nvCxnSpPr>
      <xdr:spPr>
        <a:xfrm flipH="1">
          <a:off x="2724150" y="5800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43</xdr:row>
      <xdr:rowOff>95111</xdr:rowOff>
    </xdr:from>
    <xdr:to>
      <xdr:col>6</xdr:col>
      <xdr:colOff>0</xdr:colOff>
      <xdr:row>44</xdr:row>
      <xdr:rowOff>0</xdr:rowOff>
    </xdr:to>
    <xdr:cxnSp macro="">
      <xdr:nvCxnSpPr>
        <xdr:cNvPr id="219" name="Straight Connector 218"/>
        <xdr:cNvCxnSpPr/>
      </xdr:nvCxnSpPr>
      <xdr:spPr>
        <a:xfrm>
          <a:off x="2145835" y="62958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43</xdr:row>
      <xdr:rowOff>95111</xdr:rowOff>
    </xdr:from>
    <xdr:to>
      <xdr:col>11</xdr:col>
      <xdr:colOff>0</xdr:colOff>
      <xdr:row>43</xdr:row>
      <xdr:rowOff>95111</xdr:rowOff>
    </xdr:to>
    <xdr:cxnSp macro="">
      <xdr:nvCxnSpPr>
        <xdr:cNvPr id="220" name="Straight Connector 219"/>
        <xdr:cNvCxnSpPr/>
      </xdr:nvCxnSpPr>
      <xdr:spPr>
        <a:xfrm flipH="1">
          <a:off x="2724150" y="62958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48</xdr:row>
      <xdr:rowOff>0</xdr:rowOff>
    </xdr:from>
    <xdr:to>
      <xdr:col>6</xdr:col>
      <xdr:colOff>0</xdr:colOff>
      <xdr:row>48</xdr:row>
      <xdr:rowOff>139</xdr:rowOff>
    </xdr:to>
    <xdr:cxnSp macro="">
      <xdr:nvCxnSpPr>
        <xdr:cNvPr id="221" name="Straight Connector 220"/>
        <xdr:cNvCxnSpPr/>
      </xdr:nvCxnSpPr>
      <xdr:spPr>
        <a:xfrm>
          <a:off x="2145835" y="67913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222" name="Straight Connector 221"/>
        <xdr:cNvCxnSpPr/>
      </xdr:nvCxnSpPr>
      <xdr:spPr>
        <a:xfrm flipH="1">
          <a:off x="2724150" y="6791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52</xdr:row>
      <xdr:rowOff>0</xdr:rowOff>
    </xdr:from>
    <xdr:to>
      <xdr:col>6</xdr:col>
      <xdr:colOff>0</xdr:colOff>
      <xdr:row>52</xdr:row>
      <xdr:rowOff>139</xdr:rowOff>
    </xdr:to>
    <xdr:cxnSp macro="">
      <xdr:nvCxnSpPr>
        <xdr:cNvPr id="223" name="Straight Connector 222"/>
        <xdr:cNvCxnSpPr/>
      </xdr:nvCxnSpPr>
      <xdr:spPr>
        <a:xfrm>
          <a:off x="2145835" y="72866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52</xdr:row>
      <xdr:rowOff>0</xdr:rowOff>
    </xdr:to>
    <xdr:cxnSp macro="">
      <xdr:nvCxnSpPr>
        <xdr:cNvPr id="224" name="Straight Connector 223"/>
        <xdr:cNvCxnSpPr/>
      </xdr:nvCxnSpPr>
      <xdr:spPr>
        <a:xfrm flipH="1">
          <a:off x="2724150" y="7286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56</xdr:row>
      <xdr:rowOff>0</xdr:rowOff>
    </xdr:from>
    <xdr:to>
      <xdr:col>6</xdr:col>
      <xdr:colOff>0</xdr:colOff>
      <xdr:row>56</xdr:row>
      <xdr:rowOff>139</xdr:rowOff>
    </xdr:to>
    <xdr:cxnSp macro="">
      <xdr:nvCxnSpPr>
        <xdr:cNvPr id="225" name="Straight Connector 224"/>
        <xdr:cNvCxnSpPr/>
      </xdr:nvCxnSpPr>
      <xdr:spPr>
        <a:xfrm>
          <a:off x="2145835" y="77819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56</xdr:row>
      <xdr:rowOff>0</xdr:rowOff>
    </xdr:to>
    <xdr:cxnSp macro="">
      <xdr:nvCxnSpPr>
        <xdr:cNvPr id="226" name="Straight Connector 225"/>
        <xdr:cNvCxnSpPr/>
      </xdr:nvCxnSpPr>
      <xdr:spPr>
        <a:xfrm flipH="1">
          <a:off x="2724150" y="7781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60</xdr:row>
      <xdr:rowOff>0</xdr:rowOff>
    </xdr:from>
    <xdr:to>
      <xdr:col>6</xdr:col>
      <xdr:colOff>0</xdr:colOff>
      <xdr:row>60</xdr:row>
      <xdr:rowOff>139</xdr:rowOff>
    </xdr:to>
    <xdr:cxnSp macro="">
      <xdr:nvCxnSpPr>
        <xdr:cNvPr id="227" name="Straight Connector 226"/>
        <xdr:cNvCxnSpPr/>
      </xdr:nvCxnSpPr>
      <xdr:spPr>
        <a:xfrm>
          <a:off x="2145835" y="82772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0</xdr:colOff>
      <xdr:row>60</xdr:row>
      <xdr:rowOff>0</xdr:rowOff>
    </xdr:to>
    <xdr:cxnSp macro="">
      <xdr:nvCxnSpPr>
        <xdr:cNvPr id="228" name="Straight Connector 227"/>
        <xdr:cNvCxnSpPr/>
      </xdr:nvCxnSpPr>
      <xdr:spPr>
        <a:xfrm flipH="1">
          <a:off x="2724150" y="8277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63</xdr:row>
      <xdr:rowOff>95111</xdr:rowOff>
    </xdr:from>
    <xdr:to>
      <xdr:col>6</xdr:col>
      <xdr:colOff>0</xdr:colOff>
      <xdr:row>64</xdr:row>
      <xdr:rowOff>0</xdr:rowOff>
    </xdr:to>
    <xdr:cxnSp macro="">
      <xdr:nvCxnSpPr>
        <xdr:cNvPr id="229" name="Straight Connector 228"/>
        <xdr:cNvCxnSpPr/>
      </xdr:nvCxnSpPr>
      <xdr:spPr>
        <a:xfrm>
          <a:off x="2145835" y="87723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63</xdr:row>
      <xdr:rowOff>95111</xdr:rowOff>
    </xdr:from>
    <xdr:to>
      <xdr:col>11</xdr:col>
      <xdr:colOff>0</xdr:colOff>
      <xdr:row>63</xdr:row>
      <xdr:rowOff>95111</xdr:rowOff>
    </xdr:to>
    <xdr:cxnSp macro="">
      <xdr:nvCxnSpPr>
        <xdr:cNvPr id="230" name="Straight Connector 229"/>
        <xdr:cNvCxnSpPr/>
      </xdr:nvCxnSpPr>
      <xdr:spPr>
        <a:xfrm flipH="1">
          <a:off x="2724150" y="877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68</xdr:row>
      <xdr:rowOff>0</xdr:rowOff>
    </xdr:from>
    <xdr:to>
      <xdr:col>6</xdr:col>
      <xdr:colOff>0</xdr:colOff>
      <xdr:row>68</xdr:row>
      <xdr:rowOff>139</xdr:rowOff>
    </xdr:to>
    <xdr:cxnSp macro="">
      <xdr:nvCxnSpPr>
        <xdr:cNvPr id="231" name="Straight Connector 230"/>
        <xdr:cNvCxnSpPr/>
      </xdr:nvCxnSpPr>
      <xdr:spPr>
        <a:xfrm>
          <a:off x="2145835" y="92678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68</xdr:row>
      <xdr:rowOff>0</xdr:rowOff>
    </xdr:to>
    <xdr:cxnSp macro="">
      <xdr:nvCxnSpPr>
        <xdr:cNvPr id="232" name="Straight Connector 231"/>
        <xdr:cNvCxnSpPr/>
      </xdr:nvCxnSpPr>
      <xdr:spPr>
        <a:xfrm flipH="1">
          <a:off x="2724150" y="9267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72</xdr:row>
      <xdr:rowOff>0</xdr:rowOff>
    </xdr:from>
    <xdr:to>
      <xdr:col>6</xdr:col>
      <xdr:colOff>0</xdr:colOff>
      <xdr:row>72</xdr:row>
      <xdr:rowOff>139</xdr:rowOff>
    </xdr:to>
    <xdr:cxnSp macro="">
      <xdr:nvCxnSpPr>
        <xdr:cNvPr id="233" name="Straight Connector 232"/>
        <xdr:cNvCxnSpPr/>
      </xdr:nvCxnSpPr>
      <xdr:spPr>
        <a:xfrm>
          <a:off x="2145835" y="97631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72</xdr:row>
      <xdr:rowOff>0</xdr:rowOff>
    </xdr:from>
    <xdr:to>
      <xdr:col>11</xdr:col>
      <xdr:colOff>0</xdr:colOff>
      <xdr:row>72</xdr:row>
      <xdr:rowOff>0</xdr:rowOff>
    </xdr:to>
    <xdr:cxnSp macro="">
      <xdr:nvCxnSpPr>
        <xdr:cNvPr id="234" name="Straight Connector 233"/>
        <xdr:cNvCxnSpPr/>
      </xdr:nvCxnSpPr>
      <xdr:spPr>
        <a:xfrm flipH="1">
          <a:off x="2724150" y="9763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75</xdr:row>
      <xdr:rowOff>95111</xdr:rowOff>
    </xdr:from>
    <xdr:to>
      <xdr:col>6</xdr:col>
      <xdr:colOff>0</xdr:colOff>
      <xdr:row>76</xdr:row>
      <xdr:rowOff>0</xdr:rowOff>
    </xdr:to>
    <xdr:cxnSp macro="">
      <xdr:nvCxnSpPr>
        <xdr:cNvPr id="235" name="Straight Connector 234"/>
        <xdr:cNvCxnSpPr/>
      </xdr:nvCxnSpPr>
      <xdr:spPr>
        <a:xfrm>
          <a:off x="2145835" y="102582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75</xdr:row>
      <xdr:rowOff>95111</xdr:rowOff>
    </xdr:from>
    <xdr:to>
      <xdr:col>11</xdr:col>
      <xdr:colOff>0</xdr:colOff>
      <xdr:row>75</xdr:row>
      <xdr:rowOff>95111</xdr:rowOff>
    </xdr:to>
    <xdr:cxnSp macro="">
      <xdr:nvCxnSpPr>
        <xdr:cNvPr id="236" name="Straight Connector 235"/>
        <xdr:cNvCxnSpPr/>
      </xdr:nvCxnSpPr>
      <xdr:spPr>
        <a:xfrm flipH="1">
          <a:off x="2724150" y="10258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79</xdr:row>
      <xdr:rowOff>95111</xdr:rowOff>
    </xdr:from>
    <xdr:to>
      <xdr:col>6</xdr:col>
      <xdr:colOff>0</xdr:colOff>
      <xdr:row>80</xdr:row>
      <xdr:rowOff>0</xdr:rowOff>
    </xdr:to>
    <xdr:cxnSp macro="">
      <xdr:nvCxnSpPr>
        <xdr:cNvPr id="237" name="Straight Connector 236"/>
        <xdr:cNvCxnSpPr/>
      </xdr:nvCxnSpPr>
      <xdr:spPr>
        <a:xfrm>
          <a:off x="2145835" y="107535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79</xdr:row>
      <xdr:rowOff>95111</xdr:rowOff>
    </xdr:from>
    <xdr:to>
      <xdr:col>11</xdr:col>
      <xdr:colOff>0</xdr:colOff>
      <xdr:row>79</xdr:row>
      <xdr:rowOff>95111</xdr:rowOff>
    </xdr:to>
    <xdr:cxnSp macro="">
      <xdr:nvCxnSpPr>
        <xdr:cNvPr id="238" name="Straight Connector 237"/>
        <xdr:cNvCxnSpPr/>
      </xdr:nvCxnSpPr>
      <xdr:spPr>
        <a:xfrm flipH="1">
          <a:off x="2724150" y="107535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84</xdr:row>
      <xdr:rowOff>0</xdr:rowOff>
    </xdr:from>
    <xdr:to>
      <xdr:col>6</xdr:col>
      <xdr:colOff>0</xdr:colOff>
      <xdr:row>84</xdr:row>
      <xdr:rowOff>139</xdr:rowOff>
    </xdr:to>
    <xdr:cxnSp macro="">
      <xdr:nvCxnSpPr>
        <xdr:cNvPr id="239" name="Straight Connector 238"/>
        <xdr:cNvCxnSpPr/>
      </xdr:nvCxnSpPr>
      <xdr:spPr>
        <a:xfrm>
          <a:off x="2145835" y="112490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84</xdr:row>
      <xdr:rowOff>0</xdr:rowOff>
    </xdr:from>
    <xdr:to>
      <xdr:col>11</xdr:col>
      <xdr:colOff>0</xdr:colOff>
      <xdr:row>84</xdr:row>
      <xdr:rowOff>0</xdr:rowOff>
    </xdr:to>
    <xdr:cxnSp macro="">
      <xdr:nvCxnSpPr>
        <xdr:cNvPr id="240" name="Straight Connector 239"/>
        <xdr:cNvCxnSpPr/>
      </xdr:nvCxnSpPr>
      <xdr:spPr>
        <a:xfrm flipH="1">
          <a:off x="2724150" y="11249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87</xdr:row>
      <xdr:rowOff>95111</xdr:rowOff>
    </xdr:from>
    <xdr:to>
      <xdr:col>6</xdr:col>
      <xdr:colOff>0</xdr:colOff>
      <xdr:row>88</xdr:row>
      <xdr:rowOff>0</xdr:rowOff>
    </xdr:to>
    <xdr:cxnSp macro="">
      <xdr:nvCxnSpPr>
        <xdr:cNvPr id="241" name="Straight Connector 240"/>
        <xdr:cNvCxnSpPr/>
      </xdr:nvCxnSpPr>
      <xdr:spPr>
        <a:xfrm>
          <a:off x="2145835" y="117441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87</xdr:row>
      <xdr:rowOff>95111</xdr:rowOff>
    </xdr:from>
    <xdr:to>
      <xdr:col>11</xdr:col>
      <xdr:colOff>0</xdr:colOff>
      <xdr:row>87</xdr:row>
      <xdr:rowOff>95111</xdr:rowOff>
    </xdr:to>
    <xdr:cxnSp macro="">
      <xdr:nvCxnSpPr>
        <xdr:cNvPr id="242" name="Straight Connector 241"/>
        <xdr:cNvCxnSpPr/>
      </xdr:nvCxnSpPr>
      <xdr:spPr>
        <a:xfrm flipH="1">
          <a:off x="2724150" y="117441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92</xdr:row>
      <xdr:rowOff>0</xdr:rowOff>
    </xdr:from>
    <xdr:to>
      <xdr:col>6</xdr:col>
      <xdr:colOff>0</xdr:colOff>
      <xdr:row>92</xdr:row>
      <xdr:rowOff>139</xdr:rowOff>
    </xdr:to>
    <xdr:cxnSp macro="">
      <xdr:nvCxnSpPr>
        <xdr:cNvPr id="243" name="Straight Connector 242"/>
        <xdr:cNvCxnSpPr/>
      </xdr:nvCxnSpPr>
      <xdr:spPr>
        <a:xfrm>
          <a:off x="2145835" y="122396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92</xdr:row>
      <xdr:rowOff>0</xdr:rowOff>
    </xdr:from>
    <xdr:to>
      <xdr:col>11</xdr:col>
      <xdr:colOff>0</xdr:colOff>
      <xdr:row>92</xdr:row>
      <xdr:rowOff>0</xdr:rowOff>
    </xdr:to>
    <xdr:cxnSp macro="">
      <xdr:nvCxnSpPr>
        <xdr:cNvPr id="244" name="Straight Connector 243"/>
        <xdr:cNvCxnSpPr/>
      </xdr:nvCxnSpPr>
      <xdr:spPr>
        <a:xfrm flipH="1">
          <a:off x="2724150" y="12239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96</xdr:row>
      <xdr:rowOff>0</xdr:rowOff>
    </xdr:from>
    <xdr:to>
      <xdr:col>6</xdr:col>
      <xdr:colOff>0</xdr:colOff>
      <xdr:row>96</xdr:row>
      <xdr:rowOff>139</xdr:rowOff>
    </xdr:to>
    <xdr:cxnSp macro="">
      <xdr:nvCxnSpPr>
        <xdr:cNvPr id="245" name="Straight Connector 244"/>
        <xdr:cNvCxnSpPr/>
      </xdr:nvCxnSpPr>
      <xdr:spPr>
        <a:xfrm>
          <a:off x="2145835" y="127349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96</xdr:row>
      <xdr:rowOff>0</xdr:rowOff>
    </xdr:from>
    <xdr:to>
      <xdr:col>11</xdr:col>
      <xdr:colOff>0</xdr:colOff>
      <xdr:row>96</xdr:row>
      <xdr:rowOff>0</xdr:rowOff>
    </xdr:to>
    <xdr:cxnSp macro="">
      <xdr:nvCxnSpPr>
        <xdr:cNvPr id="246" name="Straight Connector 245"/>
        <xdr:cNvCxnSpPr/>
      </xdr:nvCxnSpPr>
      <xdr:spPr>
        <a:xfrm flipH="1">
          <a:off x="2724150" y="12734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99</xdr:row>
      <xdr:rowOff>95111</xdr:rowOff>
    </xdr:from>
    <xdr:to>
      <xdr:col>6</xdr:col>
      <xdr:colOff>0</xdr:colOff>
      <xdr:row>100</xdr:row>
      <xdr:rowOff>0</xdr:rowOff>
    </xdr:to>
    <xdr:cxnSp macro="">
      <xdr:nvCxnSpPr>
        <xdr:cNvPr id="247" name="Straight Connector 246"/>
        <xdr:cNvCxnSpPr/>
      </xdr:nvCxnSpPr>
      <xdr:spPr>
        <a:xfrm>
          <a:off x="2145835" y="132300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99</xdr:row>
      <xdr:rowOff>95111</xdr:rowOff>
    </xdr:from>
    <xdr:to>
      <xdr:col>11</xdr:col>
      <xdr:colOff>0</xdr:colOff>
      <xdr:row>99</xdr:row>
      <xdr:rowOff>95111</xdr:rowOff>
    </xdr:to>
    <xdr:cxnSp macro="">
      <xdr:nvCxnSpPr>
        <xdr:cNvPr id="249" name="Straight Connector 248"/>
        <xdr:cNvCxnSpPr/>
      </xdr:nvCxnSpPr>
      <xdr:spPr>
        <a:xfrm flipH="1">
          <a:off x="2724150" y="13230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104</xdr:row>
      <xdr:rowOff>0</xdr:rowOff>
    </xdr:from>
    <xdr:to>
      <xdr:col>6</xdr:col>
      <xdr:colOff>0</xdr:colOff>
      <xdr:row>104</xdr:row>
      <xdr:rowOff>139</xdr:rowOff>
    </xdr:to>
    <xdr:cxnSp macro="">
      <xdr:nvCxnSpPr>
        <xdr:cNvPr id="250" name="Straight Connector 249"/>
        <xdr:cNvCxnSpPr/>
      </xdr:nvCxnSpPr>
      <xdr:spPr>
        <a:xfrm>
          <a:off x="2145835" y="137255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104</xdr:row>
      <xdr:rowOff>0</xdr:rowOff>
    </xdr:from>
    <xdr:to>
      <xdr:col>11</xdr:col>
      <xdr:colOff>0</xdr:colOff>
      <xdr:row>104</xdr:row>
      <xdr:rowOff>0</xdr:rowOff>
    </xdr:to>
    <xdr:cxnSp macro="">
      <xdr:nvCxnSpPr>
        <xdr:cNvPr id="278" name="Straight Connector 277"/>
        <xdr:cNvCxnSpPr/>
      </xdr:nvCxnSpPr>
      <xdr:spPr>
        <a:xfrm flipH="1">
          <a:off x="2724150" y="13725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108</xdr:row>
      <xdr:rowOff>0</xdr:rowOff>
    </xdr:from>
    <xdr:to>
      <xdr:col>6</xdr:col>
      <xdr:colOff>0</xdr:colOff>
      <xdr:row>108</xdr:row>
      <xdr:rowOff>139</xdr:rowOff>
    </xdr:to>
    <xdr:cxnSp macro="">
      <xdr:nvCxnSpPr>
        <xdr:cNvPr id="300" name="Straight Connector 299"/>
        <xdr:cNvCxnSpPr/>
      </xdr:nvCxnSpPr>
      <xdr:spPr>
        <a:xfrm>
          <a:off x="2145835" y="142208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cxnSp macro="">
      <xdr:nvCxnSpPr>
        <xdr:cNvPr id="301" name="Straight Connector 300"/>
        <xdr:cNvCxnSpPr/>
      </xdr:nvCxnSpPr>
      <xdr:spPr>
        <a:xfrm flipH="1">
          <a:off x="2724150" y="14220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112</xdr:row>
      <xdr:rowOff>0</xdr:rowOff>
    </xdr:from>
    <xdr:to>
      <xdr:col>6</xdr:col>
      <xdr:colOff>0</xdr:colOff>
      <xdr:row>112</xdr:row>
      <xdr:rowOff>139</xdr:rowOff>
    </xdr:to>
    <xdr:cxnSp macro="">
      <xdr:nvCxnSpPr>
        <xdr:cNvPr id="302" name="Straight Connector 301"/>
        <xdr:cNvCxnSpPr/>
      </xdr:nvCxnSpPr>
      <xdr:spPr>
        <a:xfrm>
          <a:off x="2145835" y="147161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112</xdr:row>
      <xdr:rowOff>0</xdr:rowOff>
    </xdr:from>
    <xdr:to>
      <xdr:col>11</xdr:col>
      <xdr:colOff>0</xdr:colOff>
      <xdr:row>112</xdr:row>
      <xdr:rowOff>0</xdr:rowOff>
    </xdr:to>
    <xdr:cxnSp macro="">
      <xdr:nvCxnSpPr>
        <xdr:cNvPr id="303" name="Straight Connector 302"/>
        <xdr:cNvCxnSpPr/>
      </xdr:nvCxnSpPr>
      <xdr:spPr>
        <a:xfrm flipH="1">
          <a:off x="2724150" y="14716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115</xdr:row>
      <xdr:rowOff>95111</xdr:rowOff>
    </xdr:from>
    <xdr:to>
      <xdr:col>6</xdr:col>
      <xdr:colOff>0</xdr:colOff>
      <xdr:row>116</xdr:row>
      <xdr:rowOff>0</xdr:rowOff>
    </xdr:to>
    <xdr:cxnSp macro="">
      <xdr:nvCxnSpPr>
        <xdr:cNvPr id="305" name="Straight Connector 304"/>
        <xdr:cNvCxnSpPr/>
      </xdr:nvCxnSpPr>
      <xdr:spPr>
        <a:xfrm>
          <a:off x="2145835" y="152112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115</xdr:row>
      <xdr:rowOff>95111</xdr:rowOff>
    </xdr:from>
    <xdr:to>
      <xdr:col>11</xdr:col>
      <xdr:colOff>0</xdr:colOff>
      <xdr:row>115</xdr:row>
      <xdr:rowOff>95111</xdr:rowOff>
    </xdr:to>
    <xdr:cxnSp macro="">
      <xdr:nvCxnSpPr>
        <xdr:cNvPr id="306" name="Straight Connector 305"/>
        <xdr:cNvCxnSpPr/>
      </xdr:nvCxnSpPr>
      <xdr:spPr>
        <a:xfrm flipH="1">
          <a:off x="2724150" y="15211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21</xdr:row>
      <xdr:rowOff>0</xdr:rowOff>
    </xdr:from>
    <xdr:to>
      <xdr:col>25</xdr:col>
      <xdr:colOff>0</xdr:colOff>
      <xdr:row>21</xdr:row>
      <xdr:rowOff>0</xdr:rowOff>
    </xdr:to>
    <xdr:cxnSp macro="">
      <xdr:nvCxnSpPr>
        <xdr:cNvPr id="105" name="Straight Connector 104"/>
        <xdr:cNvCxnSpPr/>
      </xdr:nvCxnSpPr>
      <xdr:spPr>
        <a:xfrm flipH="1">
          <a:off x="8294688" y="3817938"/>
          <a:ext cx="293687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183696</xdr:colOff>
      <xdr:row>21</xdr:row>
      <xdr:rowOff>0</xdr:rowOff>
    </xdr:from>
    <xdr:to>
      <xdr:col>24</xdr:col>
      <xdr:colOff>183696</xdr:colOff>
      <xdr:row>114</xdr:row>
      <xdr:rowOff>149678</xdr:rowOff>
    </xdr:to>
    <xdr:cxnSp macro="">
      <xdr:nvCxnSpPr>
        <xdr:cNvPr id="109" name="Straight Connector 108"/>
        <xdr:cNvCxnSpPr/>
      </xdr:nvCxnSpPr>
      <xdr:spPr>
        <a:xfrm>
          <a:off x="8708571" y="3816804"/>
          <a:ext cx="0" cy="11511642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183696</xdr:colOff>
      <xdr:row>117</xdr:row>
      <xdr:rowOff>1</xdr:rowOff>
    </xdr:from>
    <xdr:to>
      <xdr:col>24</xdr:col>
      <xdr:colOff>183696</xdr:colOff>
      <xdr:row>119</xdr:row>
      <xdr:rowOff>0</xdr:rowOff>
    </xdr:to>
    <xdr:cxnSp macro="">
      <xdr:nvCxnSpPr>
        <xdr:cNvPr id="118" name="Straight Connector 117"/>
        <xdr:cNvCxnSpPr/>
      </xdr:nvCxnSpPr>
      <xdr:spPr>
        <a:xfrm flipV="1">
          <a:off x="8708571" y="15518947"/>
          <a:ext cx="0" cy="244928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0</xdr:colOff>
      <xdr:row>24</xdr:row>
      <xdr:rowOff>0</xdr:rowOff>
    </xdr:to>
    <xdr:cxnSp macro="">
      <xdr:nvCxnSpPr>
        <xdr:cNvPr id="110" name="Straight Connector 109"/>
        <xdr:cNvCxnSpPr/>
      </xdr:nvCxnSpPr>
      <xdr:spPr>
        <a:xfrm flipH="1">
          <a:off x="2552700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0</xdr:colOff>
      <xdr:row>24</xdr:row>
      <xdr:rowOff>0</xdr:rowOff>
    </xdr:to>
    <xdr:cxnSp macro="">
      <xdr:nvCxnSpPr>
        <xdr:cNvPr id="113" name="Straight Connector 112"/>
        <xdr:cNvCxnSpPr/>
      </xdr:nvCxnSpPr>
      <xdr:spPr>
        <a:xfrm>
          <a:off x="3095625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17</xdr:row>
      <xdr:rowOff>95250</xdr:rowOff>
    </xdr:from>
    <xdr:to>
      <xdr:col>8</xdr:col>
      <xdr:colOff>0</xdr:colOff>
      <xdr:row>17</xdr:row>
      <xdr:rowOff>95250</xdr:rowOff>
    </xdr:to>
    <xdr:cxnSp macro="">
      <xdr:nvCxnSpPr>
        <xdr:cNvPr id="2" name="Straight Arrow Connector 1"/>
        <xdr:cNvCxnSpPr/>
      </xdr:nvCxnSpPr>
      <xdr:spPr>
        <a:xfrm flipH="1">
          <a:off x="3295651" y="3419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21</xdr:row>
      <xdr:rowOff>95250</xdr:rowOff>
    </xdr:from>
    <xdr:to>
      <xdr:col>8</xdr:col>
      <xdr:colOff>0</xdr:colOff>
      <xdr:row>21</xdr:row>
      <xdr:rowOff>95250</xdr:rowOff>
    </xdr:to>
    <xdr:cxnSp macro="">
      <xdr:nvCxnSpPr>
        <xdr:cNvPr id="3" name="Straight Arrow Connector 2"/>
        <xdr:cNvCxnSpPr/>
      </xdr:nvCxnSpPr>
      <xdr:spPr>
        <a:xfrm flipH="1">
          <a:off x="3295651" y="3800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95250</xdr:rowOff>
    </xdr:from>
    <xdr:to>
      <xdr:col>8</xdr:col>
      <xdr:colOff>0</xdr:colOff>
      <xdr:row>25</xdr:row>
      <xdr:rowOff>95250</xdr:rowOff>
    </xdr:to>
    <xdr:cxnSp macro="">
      <xdr:nvCxnSpPr>
        <xdr:cNvPr id="4" name="Straight Arrow Connector 3"/>
        <xdr:cNvCxnSpPr/>
      </xdr:nvCxnSpPr>
      <xdr:spPr>
        <a:xfrm flipH="1">
          <a:off x="3295651" y="4181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49</xdr:row>
      <xdr:rowOff>95250</xdr:rowOff>
    </xdr:from>
    <xdr:to>
      <xdr:col>8</xdr:col>
      <xdr:colOff>0</xdr:colOff>
      <xdr:row>49</xdr:row>
      <xdr:rowOff>95250</xdr:rowOff>
    </xdr:to>
    <xdr:cxnSp macro="">
      <xdr:nvCxnSpPr>
        <xdr:cNvPr id="5" name="Straight Arrow Connector 4"/>
        <xdr:cNvCxnSpPr/>
      </xdr:nvCxnSpPr>
      <xdr:spPr>
        <a:xfrm flipH="1">
          <a:off x="3295651" y="4562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53</xdr:row>
      <xdr:rowOff>95250</xdr:rowOff>
    </xdr:from>
    <xdr:to>
      <xdr:col>8</xdr:col>
      <xdr:colOff>0</xdr:colOff>
      <xdr:row>53</xdr:row>
      <xdr:rowOff>95250</xdr:rowOff>
    </xdr:to>
    <xdr:cxnSp macro="">
      <xdr:nvCxnSpPr>
        <xdr:cNvPr id="6" name="Straight Arrow Connector 5"/>
        <xdr:cNvCxnSpPr/>
      </xdr:nvCxnSpPr>
      <xdr:spPr>
        <a:xfrm flipH="1">
          <a:off x="3295651" y="4943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57</xdr:row>
      <xdr:rowOff>95250</xdr:rowOff>
    </xdr:from>
    <xdr:to>
      <xdr:col>8</xdr:col>
      <xdr:colOff>0</xdr:colOff>
      <xdr:row>57</xdr:row>
      <xdr:rowOff>95250</xdr:rowOff>
    </xdr:to>
    <xdr:cxnSp macro="">
      <xdr:nvCxnSpPr>
        <xdr:cNvPr id="7" name="Straight Arrow Connector 6"/>
        <xdr:cNvCxnSpPr/>
      </xdr:nvCxnSpPr>
      <xdr:spPr>
        <a:xfrm flipH="1">
          <a:off x="3295651" y="5324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61</xdr:row>
      <xdr:rowOff>95250</xdr:rowOff>
    </xdr:from>
    <xdr:to>
      <xdr:col>8</xdr:col>
      <xdr:colOff>0</xdr:colOff>
      <xdr:row>61</xdr:row>
      <xdr:rowOff>95250</xdr:rowOff>
    </xdr:to>
    <xdr:cxnSp macro="">
      <xdr:nvCxnSpPr>
        <xdr:cNvPr id="8" name="Straight Arrow Connector 7"/>
        <xdr:cNvCxnSpPr/>
      </xdr:nvCxnSpPr>
      <xdr:spPr>
        <a:xfrm flipH="1">
          <a:off x="3295651" y="5705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65</xdr:row>
      <xdr:rowOff>95250</xdr:rowOff>
    </xdr:from>
    <xdr:to>
      <xdr:col>8</xdr:col>
      <xdr:colOff>0</xdr:colOff>
      <xdr:row>65</xdr:row>
      <xdr:rowOff>95250</xdr:rowOff>
    </xdr:to>
    <xdr:cxnSp macro="">
      <xdr:nvCxnSpPr>
        <xdr:cNvPr id="9" name="Straight Arrow Connector 8"/>
        <xdr:cNvCxnSpPr/>
      </xdr:nvCxnSpPr>
      <xdr:spPr>
        <a:xfrm flipH="1">
          <a:off x="3295651" y="6086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69</xdr:row>
      <xdr:rowOff>95250</xdr:rowOff>
    </xdr:from>
    <xdr:to>
      <xdr:col>8</xdr:col>
      <xdr:colOff>0</xdr:colOff>
      <xdr:row>69</xdr:row>
      <xdr:rowOff>95250</xdr:rowOff>
    </xdr:to>
    <xdr:cxnSp macro="">
      <xdr:nvCxnSpPr>
        <xdr:cNvPr id="10" name="Straight Arrow Connector 9"/>
        <xdr:cNvCxnSpPr/>
      </xdr:nvCxnSpPr>
      <xdr:spPr>
        <a:xfrm flipH="1">
          <a:off x="3295651" y="6467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73</xdr:row>
      <xdr:rowOff>95250</xdr:rowOff>
    </xdr:from>
    <xdr:to>
      <xdr:col>8</xdr:col>
      <xdr:colOff>0</xdr:colOff>
      <xdr:row>73</xdr:row>
      <xdr:rowOff>95250</xdr:rowOff>
    </xdr:to>
    <xdr:cxnSp macro="">
      <xdr:nvCxnSpPr>
        <xdr:cNvPr id="11" name="Straight Arrow Connector 10"/>
        <xdr:cNvCxnSpPr/>
      </xdr:nvCxnSpPr>
      <xdr:spPr>
        <a:xfrm flipH="1">
          <a:off x="3295651" y="6848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77</xdr:row>
      <xdr:rowOff>95250</xdr:rowOff>
    </xdr:from>
    <xdr:to>
      <xdr:col>8</xdr:col>
      <xdr:colOff>0</xdr:colOff>
      <xdr:row>77</xdr:row>
      <xdr:rowOff>95250</xdr:rowOff>
    </xdr:to>
    <xdr:cxnSp macro="">
      <xdr:nvCxnSpPr>
        <xdr:cNvPr id="12" name="Straight Arrow Connector 11"/>
        <xdr:cNvCxnSpPr/>
      </xdr:nvCxnSpPr>
      <xdr:spPr>
        <a:xfrm flipH="1">
          <a:off x="3295651" y="7229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81</xdr:row>
      <xdr:rowOff>95250</xdr:rowOff>
    </xdr:from>
    <xdr:to>
      <xdr:col>8</xdr:col>
      <xdr:colOff>0</xdr:colOff>
      <xdr:row>81</xdr:row>
      <xdr:rowOff>95250</xdr:rowOff>
    </xdr:to>
    <xdr:cxnSp macro="">
      <xdr:nvCxnSpPr>
        <xdr:cNvPr id="13" name="Straight Arrow Connector 12"/>
        <xdr:cNvCxnSpPr/>
      </xdr:nvCxnSpPr>
      <xdr:spPr>
        <a:xfrm flipH="1">
          <a:off x="3295651" y="7610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85</xdr:row>
      <xdr:rowOff>95250</xdr:rowOff>
    </xdr:from>
    <xdr:to>
      <xdr:col>8</xdr:col>
      <xdr:colOff>0</xdr:colOff>
      <xdr:row>85</xdr:row>
      <xdr:rowOff>95250</xdr:rowOff>
    </xdr:to>
    <xdr:cxnSp macro="">
      <xdr:nvCxnSpPr>
        <xdr:cNvPr id="14" name="Straight Arrow Connector 13"/>
        <xdr:cNvCxnSpPr/>
      </xdr:nvCxnSpPr>
      <xdr:spPr>
        <a:xfrm flipH="1">
          <a:off x="3295651" y="7991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89</xdr:row>
      <xdr:rowOff>95250</xdr:rowOff>
    </xdr:from>
    <xdr:to>
      <xdr:col>8</xdr:col>
      <xdr:colOff>0</xdr:colOff>
      <xdr:row>89</xdr:row>
      <xdr:rowOff>95250</xdr:rowOff>
    </xdr:to>
    <xdr:cxnSp macro="">
      <xdr:nvCxnSpPr>
        <xdr:cNvPr id="15" name="Straight Arrow Connector 14"/>
        <xdr:cNvCxnSpPr/>
      </xdr:nvCxnSpPr>
      <xdr:spPr>
        <a:xfrm flipH="1">
          <a:off x="3295651" y="8372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93</xdr:row>
      <xdr:rowOff>95250</xdr:rowOff>
    </xdr:from>
    <xdr:to>
      <xdr:col>8</xdr:col>
      <xdr:colOff>0</xdr:colOff>
      <xdr:row>93</xdr:row>
      <xdr:rowOff>95250</xdr:rowOff>
    </xdr:to>
    <xdr:cxnSp macro="">
      <xdr:nvCxnSpPr>
        <xdr:cNvPr id="16" name="Straight Arrow Connector 15"/>
        <xdr:cNvCxnSpPr/>
      </xdr:nvCxnSpPr>
      <xdr:spPr>
        <a:xfrm flipH="1">
          <a:off x="3295651" y="8753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97</xdr:row>
      <xdr:rowOff>95250</xdr:rowOff>
    </xdr:from>
    <xdr:to>
      <xdr:col>8</xdr:col>
      <xdr:colOff>0</xdr:colOff>
      <xdr:row>97</xdr:row>
      <xdr:rowOff>95250</xdr:rowOff>
    </xdr:to>
    <xdr:cxnSp macro="">
      <xdr:nvCxnSpPr>
        <xdr:cNvPr id="17" name="Straight Arrow Connector 16"/>
        <xdr:cNvCxnSpPr/>
      </xdr:nvCxnSpPr>
      <xdr:spPr>
        <a:xfrm flipH="1">
          <a:off x="3295651" y="9134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101</xdr:row>
      <xdr:rowOff>95250</xdr:rowOff>
    </xdr:from>
    <xdr:to>
      <xdr:col>8</xdr:col>
      <xdr:colOff>0</xdr:colOff>
      <xdr:row>101</xdr:row>
      <xdr:rowOff>95250</xdr:rowOff>
    </xdr:to>
    <xdr:cxnSp macro="">
      <xdr:nvCxnSpPr>
        <xdr:cNvPr id="18" name="Straight Arrow Connector 17"/>
        <xdr:cNvCxnSpPr/>
      </xdr:nvCxnSpPr>
      <xdr:spPr>
        <a:xfrm flipH="1">
          <a:off x="3295651" y="9515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105</xdr:row>
      <xdr:rowOff>95250</xdr:rowOff>
    </xdr:from>
    <xdr:to>
      <xdr:col>8</xdr:col>
      <xdr:colOff>0</xdr:colOff>
      <xdr:row>105</xdr:row>
      <xdr:rowOff>95250</xdr:rowOff>
    </xdr:to>
    <xdr:cxnSp macro="">
      <xdr:nvCxnSpPr>
        <xdr:cNvPr id="19" name="Straight Arrow Connector 18"/>
        <xdr:cNvCxnSpPr/>
      </xdr:nvCxnSpPr>
      <xdr:spPr>
        <a:xfrm flipH="1">
          <a:off x="3295651" y="9896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109</xdr:row>
      <xdr:rowOff>95250</xdr:rowOff>
    </xdr:from>
    <xdr:to>
      <xdr:col>8</xdr:col>
      <xdr:colOff>0</xdr:colOff>
      <xdr:row>109</xdr:row>
      <xdr:rowOff>95250</xdr:rowOff>
    </xdr:to>
    <xdr:cxnSp macro="">
      <xdr:nvCxnSpPr>
        <xdr:cNvPr id="20" name="Straight Arrow Connector 19"/>
        <xdr:cNvCxnSpPr/>
      </xdr:nvCxnSpPr>
      <xdr:spPr>
        <a:xfrm flipH="1">
          <a:off x="3295651" y="10277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185</xdr:row>
      <xdr:rowOff>95250</xdr:rowOff>
    </xdr:from>
    <xdr:to>
      <xdr:col>8</xdr:col>
      <xdr:colOff>0</xdr:colOff>
      <xdr:row>185</xdr:row>
      <xdr:rowOff>95250</xdr:rowOff>
    </xdr:to>
    <xdr:cxnSp macro="">
      <xdr:nvCxnSpPr>
        <xdr:cNvPr id="21" name="Straight Arrow Connector 20"/>
        <xdr:cNvCxnSpPr/>
      </xdr:nvCxnSpPr>
      <xdr:spPr>
        <a:xfrm flipH="1">
          <a:off x="3295651" y="10658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189</xdr:row>
      <xdr:rowOff>95250</xdr:rowOff>
    </xdr:from>
    <xdr:to>
      <xdr:col>8</xdr:col>
      <xdr:colOff>0</xdr:colOff>
      <xdr:row>189</xdr:row>
      <xdr:rowOff>95250</xdr:rowOff>
    </xdr:to>
    <xdr:cxnSp macro="">
      <xdr:nvCxnSpPr>
        <xdr:cNvPr id="22" name="Straight Arrow Connector 21"/>
        <xdr:cNvCxnSpPr/>
      </xdr:nvCxnSpPr>
      <xdr:spPr>
        <a:xfrm flipH="1">
          <a:off x="3295651" y="11039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193</xdr:row>
      <xdr:rowOff>95250</xdr:rowOff>
    </xdr:from>
    <xdr:to>
      <xdr:col>8</xdr:col>
      <xdr:colOff>0</xdr:colOff>
      <xdr:row>193</xdr:row>
      <xdr:rowOff>95250</xdr:rowOff>
    </xdr:to>
    <xdr:cxnSp macro="">
      <xdr:nvCxnSpPr>
        <xdr:cNvPr id="23" name="Straight Arrow Connector 22"/>
        <xdr:cNvCxnSpPr/>
      </xdr:nvCxnSpPr>
      <xdr:spPr>
        <a:xfrm flipH="1">
          <a:off x="3295651" y="11420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197</xdr:row>
      <xdr:rowOff>95250</xdr:rowOff>
    </xdr:from>
    <xdr:to>
      <xdr:col>8</xdr:col>
      <xdr:colOff>0</xdr:colOff>
      <xdr:row>197</xdr:row>
      <xdr:rowOff>95250</xdr:rowOff>
    </xdr:to>
    <xdr:cxnSp macro="">
      <xdr:nvCxnSpPr>
        <xdr:cNvPr id="24" name="Straight Arrow Connector 23"/>
        <xdr:cNvCxnSpPr/>
      </xdr:nvCxnSpPr>
      <xdr:spPr>
        <a:xfrm flipH="1">
          <a:off x="3295651" y="11801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201</xdr:row>
      <xdr:rowOff>95250</xdr:rowOff>
    </xdr:from>
    <xdr:to>
      <xdr:col>8</xdr:col>
      <xdr:colOff>0</xdr:colOff>
      <xdr:row>201</xdr:row>
      <xdr:rowOff>95250</xdr:rowOff>
    </xdr:to>
    <xdr:cxnSp macro="">
      <xdr:nvCxnSpPr>
        <xdr:cNvPr id="25" name="Straight Arrow Connector 24"/>
        <xdr:cNvCxnSpPr/>
      </xdr:nvCxnSpPr>
      <xdr:spPr>
        <a:xfrm flipH="1">
          <a:off x="3295651" y="12182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201</xdr:row>
      <xdr:rowOff>95250</xdr:rowOff>
    </xdr:from>
    <xdr:to>
      <xdr:col>6</xdr:col>
      <xdr:colOff>0</xdr:colOff>
      <xdr:row>201</xdr:row>
      <xdr:rowOff>95250</xdr:rowOff>
    </xdr:to>
    <xdr:cxnSp macro="">
      <xdr:nvCxnSpPr>
        <xdr:cNvPr id="26" name="Straight Connector 25"/>
        <xdr:cNvCxnSpPr/>
      </xdr:nvCxnSpPr>
      <xdr:spPr>
        <a:xfrm>
          <a:off x="447675" y="12182475"/>
          <a:ext cx="284797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200</xdr:row>
      <xdr:rowOff>95250</xdr:rowOff>
    </xdr:from>
    <xdr:to>
      <xdr:col>6</xdr:col>
      <xdr:colOff>0</xdr:colOff>
      <xdr:row>201</xdr:row>
      <xdr:rowOff>95250</xdr:rowOff>
    </xdr:to>
    <xdr:cxnSp macro="">
      <xdr:nvCxnSpPr>
        <xdr:cNvPr id="27" name="Straight Connector 26"/>
        <xdr:cNvCxnSpPr/>
      </xdr:nvCxnSpPr>
      <xdr:spPr>
        <a:xfrm flipV="1">
          <a:off x="3295650" y="12087225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196</xdr:row>
      <xdr:rowOff>95250</xdr:rowOff>
    </xdr:from>
    <xdr:to>
      <xdr:col>6</xdr:col>
      <xdr:colOff>0</xdr:colOff>
      <xdr:row>198</xdr:row>
      <xdr:rowOff>95250</xdr:rowOff>
    </xdr:to>
    <xdr:cxnSp macro="">
      <xdr:nvCxnSpPr>
        <xdr:cNvPr id="28" name="Straight Connector 27"/>
        <xdr:cNvCxnSpPr/>
      </xdr:nvCxnSpPr>
      <xdr:spPr>
        <a:xfrm flipV="1">
          <a:off x="3295650" y="11706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192</xdr:row>
      <xdr:rowOff>95250</xdr:rowOff>
    </xdr:from>
    <xdr:to>
      <xdr:col>6</xdr:col>
      <xdr:colOff>0</xdr:colOff>
      <xdr:row>194</xdr:row>
      <xdr:rowOff>95250</xdr:rowOff>
    </xdr:to>
    <xdr:cxnSp macro="">
      <xdr:nvCxnSpPr>
        <xdr:cNvPr id="29" name="Straight Connector 28"/>
        <xdr:cNvCxnSpPr/>
      </xdr:nvCxnSpPr>
      <xdr:spPr>
        <a:xfrm flipV="1">
          <a:off x="3295650" y="11325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188</xdr:row>
      <xdr:rowOff>95250</xdr:rowOff>
    </xdr:from>
    <xdr:to>
      <xdr:col>6</xdr:col>
      <xdr:colOff>0</xdr:colOff>
      <xdr:row>190</xdr:row>
      <xdr:rowOff>95250</xdr:rowOff>
    </xdr:to>
    <xdr:cxnSp macro="">
      <xdr:nvCxnSpPr>
        <xdr:cNvPr id="30" name="Straight Connector 29"/>
        <xdr:cNvCxnSpPr/>
      </xdr:nvCxnSpPr>
      <xdr:spPr>
        <a:xfrm flipV="1">
          <a:off x="3295650" y="10944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95250</xdr:rowOff>
    </xdr:from>
    <xdr:to>
      <xdr:col>6</xdr:col>
      <xdr:colOff>0</xdr:colOff>
      <xdr:row>110</xdr:row>
      <xdr:rowOff>95250</xdr:rowOff>
    </xdr:to>
    <xdr:cxnSp macro="">
      <xdr:nvCxnSpPr>
        <xdr:cNvPr id="32" name="Straight Connector 31"/>
        <xdr:cNvCxnSpPr/>
      </xdr:nvCxnSpPr>
      <xdr:spPr>
        <a:xfrm flipV="1">
          <a:off x="3295650" y="10182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95250</xdr:rowOff>
    </xdr:from>
    <xdr:to>
      <xdr:col>6</xdr:col>
      <xdr:colOff>0</xdr:colOff>
      <xdr:row>106</xdr:row>
      <xdr:rowOff>95250</xdr:rowOff>
    </xdr:to>
    <xdr:cxnSp macro="">
      <xdr:nvCxnSpPr>
        <xdr:cNvPr id="33" name="Straight Connector 32"/>
        <xdr:cNvCxnSpPr/>
      </xdr:nvCxnSpPr>
      <xdr:spPr>
        <a:xfrm flipV="1">
          <a:off x="3295650" y="9801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95250</xdr:rowOff>
    </xdr:from>
    <xdr:to>
      <xdr:col>6</xdr:col>
      <xdr:colOff>0</xdr:colOff>
      <xdr:row>102</xdr:row>
      <xdr:rowOff>95250</xdr:rowOff>
    </xdr:to>
    <xdr:cxnSp macro="">
      <xdr:nvCxnSpPr>
        <xdr:cNvPr id="34" name="Straight Connector 33"/>
        <xdr:cNvCxnSpPr/>
      </xdr:nvCxnSpPr>
      <xdr:spPr>
        <a:xfrm flipV="1">
          <a:off x="3295650" y="9420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95250</xdr:rowOff>
    </xdr:from>
    <xdr:to>
      <xdr:col>6</xdr:col>
      <xdr:colOff>0</xdr:colOff>
      <xdr:row>98</xdr:row>
      <xdr:rowOff>95250</xdr:rowOff>
    </xdr:to>
    <xdr:cxnSp macro="">
      <xdr:nvCxnSpPr>
        <xdr:cNvPr id="35" name="Straight Connector 34"/>
        <xdr:cNvCxnSpPr/>
      </xdr:nvCxnSpPr>
      <xdr:spPr>
        <a:xfrm flipV="1">
          <a:off x="3295650" y="9039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92</xdr:row>
      <xdr:rowOff>95250</xdr:rowOff>
    </xdr:from>
    <xdr:to>
      <xdr:col>6</xdr:col>
      <xdr:colOff>0</xdr:colOff>
      <xdr:row>94</xdr:row>
      <xdr:rowOff>95250</xdr:rowOff>
    </xdr:to>
    <xdr:cxnSp macro="">
      <xdr:nvCxnSpPr>
        <xdr:cNvPr id="36" name="Straight Connector 35"/>
        <xdr:cNvCxnSpPr/>
      </xdr:nvCxnSpPr>
      <xdr:spPr>
        <a:xfrm flipV="1">
          <a:off x="3295650" y="8658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88</xdr:row>
      <xdr:rowOff>95250</xdr:rowOff>
    </xdr:from>
    <xdr:to>
      <xdr:col>6</xdr:col>
      <xdr:colOff>0</xdr:colOff>
      <xdr:row>90</xdr:row>
      <xdr:rowOff>95250</xdr:rowOff>
    </xdr:to>
    <xdr:cxnSp macro="">
      <xdr:nvCxnSpPr>
        <xdr:cNvPr id="37" name="Straight Connector 36"/>
        <xdr:cNvCxnSpPr/>
      </xdr:nvCxnSpPr>
      <xdr:spPr>
        <a:xfrm flipV="1">
          <a:off x="3295650" y="8277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84</xdr:row>
      <xdr:rowOff>95250</xdr:rowOff>
    </xdr:from>
    <xdr:to>
      <xdr:col>6</xdr:col>
      <xdr:colOff>0</xdr:colOff>
      <xdr:row>86</xdr:row>
      <xdr:rowOff>95250</xdr:rowOff>
    </xdr:to>
    <xdr:cxnSp macro="">
      <xdr:nvCxnSpPr>
        <xdr:cNvPr id="38" name="Straight Connector 37"/>
        <xdr:cNvCxnSpPr/>
      </xdr:nvCxnSpPr>
      <xdr:spPr>
        <a:xfrm flipV="1">
          <a:off x="3295650" y="7896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80</xdr:row>
      <xdr:rowOff>95250</xdr:rowOff>
    </xdr:from>
    <xdr:to>
      <xdr:col>6</xdr:col>
      <xdr:colOff>0</xdr:colOff>
      <xdr:row>82</xdr:row>
      <xdr:rowOff>95250</xdr:rowOff>
    </xdr:to>
    <xdr:cxnSp macro="">
      <xdr:nvCxnSpPr>
        <xdr:cNvPr id="39" name="Straight Connector 38"/>
        <xdr:cNvCxnSpPr/>
      </xdr:nvCxnSpPr>
      <xdr:spPr>
        <a:xfrm flipV="1">
          <a:off x="3295650" y="7515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95250</xdr:rowOff>
    </xdr:from>
    <xdr:to>
      <xdr:col>6</xdr:col>
      <xdr:colOff>0</xdr:colOff>
      <xdr:row>78</xdr:row>
      <xdr:rowOff>95250</xdr:rowOff>
    </xdr:to>
    <xdr:cxnSp macro="">
      <xdr:nvCxnSpPr>
        <xdr:cNvPr id="40" name="Straight Connector 39"/>
        <xdr:cNvCxnSpPr/>
      </xdr:nvCxnSpPr>
      <xdr:spPr>
        <a:xfrm flipV="1">
          <a:off x="3295650" y="7134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72</xdr:row>
      <xdr:rowOff>95250</xdr:rowOff>
    </xdr:from>
    <xdr:to>
      <xdr:col>6</xdr:col>
      <xdr:colOff>0</xdr:colOff>
      <xdr:row>74</xdr:row>
      <xdr:rowOff>95250</xdr:rowOff>
    </xdr:to>
    <xdr:cxnSp macro="">
      <xdr:nvCxnSpPr>
        <xdr:cNvPr id="41" name="Straight Connector 40"/>
        <xdr:cNvCxnSpPr/>
      </xdr:nvCxnSpPr>
      <xdr:spPr>
        <a:xfrm flipV="1">
          <a:off x="3295650" y="6753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95250</xdr:rowOff>
    </xdr:from>
    <xdr:to>
      <xdr:col>6</xdr:col>
      <xdr:colOff>0</xdr:colOff>
      <xdr:row>70</xdr:row>
      <xdr:rowOff>95250</xdr:rowOff>
    </xdr:to>
    <xdr:cxnSp macro="">
      <xdr:nvCxnSpPr>
        <xdr:cNvPr id="42" name="Straight Connector 41"/>
        <xdr:cNvCxnSpPr/>
      </xdr:nvCxnSpPr>
      <xdr:spPr>
        <a:xfrm flipV="1">
          <a:off x="3295650" y="6372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64</xdr:row>
      <xdr:rowOff>95250</xdr:rowOff>
    </xdr:from>
    <xdr:to>
      <xdr:col>6</xdr:col>
      <xdr:colOff>0</xdr:colOff>
      <xdr:row>66</xdr:row>
      <xdr:rowOff>95250</xdr:rowOff>
    </xdr:to>
    <xdr:cxnSp macro="">
      <xdr:nvCxnSpPr>
        <xdr:cNvPr id="43" name="Straight Connector 42"/>
        <xdr:cNvCxnSpPr/>
      </xdr:nvCxnSpPr>
      <xdr:spPr>
        <a:xfrm flipV="1">
          <a:off x="3295650" y="5991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60</xdr:row>
      <xdr:rowOff>95250</xdr:rowOff>
    </xdr:from>
    <xdr:to>
      <xdr:col>6</xdr:col>
      <xdr:colOff>0</xdr:colOff>
      <xdr:row>62</xdr:row>
      <xdr:rowOff>95250</xdr:rowOff>
    </xdr:to>
    <xdr:cxnSp macro="">
      <xdr:nvCxnSpPr>
        <xdr:cNvPr id="44" name="Straight Connector 43"/>
        <xdr:cNvCxnSpPr/>
      </xdr:nvCxnSpPr>
      <xdr:spPr>
        <a:xfrm flipV="1">
          <a:off x="3295650" y="5610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</xdr:row>
      <xdr:rowOff>95250</xdr:rowOff>
    </xdr:from>
    <xdr:to>
      <xdr:col>6</xdr:col>
      <xdr:colOff>0</xdr:colOff>
      <xdr:row>58</xdr:row>
      <xdr:rowOff>95250</xdr:rowOff>
    </xdr:to>
    <xdr:cxnSp macro="">
      <xdr:nvCxnSpPr>
        <xdr:cNvPr id="45" name="Straight Connector 44"/>
        <xdr:cNvCxnSpPr/>
      </xdr:nvCxnSpPr>
      <xdr:spPr>
        <a:xfrm flipV="1">
          <a:off x="3295650" y="5229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95250</xdr:rowOff>
    </xdr:from>
    <xdr:to>
      <xdr:col>6</xdr:col>
      <xdr:colOff>0</xdr:colOff>
      <xdr:row>54</xdr:row>
      <xdr:rowOff>95250</xdr:rowOff>
    </xdr:to>
    <xdr:cxnSp macro="">
      <xdr:nvCxnSpPr>
        <xdr:cNvPr id="46" name="Straight Connector 45"/>
        <xdr:cNvCxnSpPr/>
      </xdr:nvCxnSpPr>
      <xdr:spPr>
        <a:xfrm flipV="1">
          <a:off x="3295650" y="4848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95250</xdr:rowOff>
    </xdr:from>
    <xdr:to>
      <xdr:col>6</xdr:col>
      <xdr:colOff>0</xdr:colOff>
      <xdr:row>26</xdr:row>
      <xdr:rowOff>95250</xdr:rowOff>
    </xdr:to>
    <xdr:cxnSp macro="">
      <xdr:nvCxnSpPr>
        <xdr:cNvPr id="48" name="Straight Connector 47"/>
        <xdr:cNvCxnSpPr/>
      </xdr:nvCxnSpPr>
      <xdr:spPr>
        <a:xfrm flipV="1">
          <a:off x="3295650" y="4086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95250</xdr:rowOff>
    </xdr:from>
    <xdr:to>
      <xdr:col>6</xdr:col>
      <xdr:colOff>0</xdr:colOff>
      <xdr:row>22</xdr:row>
      <xdr:rowOff>95250</xdr:rowOff>
    </xdr:to>
    <xdr:cxnSp macro="">
      <xdr:nvCxnSpPr>
        <xdr:cNvPr id="49" name="Straight Connector 48"/>
        <xdr:cNvCxnSpPr/>
      </xdr:nvCxnSpPr>
      <xdr:spPr>
        <a:xfrm flipV="1">
          <a:off x="3295650" y="3705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95250</xdr:rowOff>
    </xdr:from>
    <xdr:to>
      <xdr:col>6</xdr:col>
      <xdr:colOff>0</xdr:colOff>
      <xdr:row>18</xdr:row>
      <xdr:rowOff>95250</xdr:rowOff>
    </xdr:to>
    <xdr:cxnSp macro="">
      <xdr:nvCxnSpPr>
        <xdr:cNvPr id="50" name="Straight Connector 49"/>
        <xdr:cNvCxnSpPr/>
      </xdr:nvCxnSpPr>
      <xdr:spPr>
        <a:xfrm flipV="1">
          <a:off x="3295650" y="3419475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17</xdr:row>
      <xdr:rowOff>95250</xdr:rowOff>
    </xdr:from>
    <xdr:to>
      <xdr:col>6</xdr:col>
      <xdr:colOff>0</xdr:colOff>
      <xdr:row>17</xdr:row>
      <xdr:rowOff>95250</xdr:rowOff>
    </xdr:to>
    <xdr:cxnSp macro="">
      <xdr:nvCxnSpPr>
        <xdr:cNvPr id="51" name="Straight Connector 50"/>
        <xdr:cNvCxnSpPr/>
      </xdr:nvCxnSpPr>
      <xdr:spPr>
        <a:xfrm flipH="1">
          <a:off x="447676" y="3419475"/>
          <a:ext cx="28479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17</xdr:row>
      <xdr:rowOff>95250</xdr:rowOff>
    </xdr:from>
    <xdr:to>
      <xdr:col>9</xdr:col>
      <xdr:colOff>0</xdr:colOff>
      <xdr:row>17</xdr:row>
      <xdr:rowOff>95250</xdr:rowOff>
    </xdr:to>
    <xdr:cxnSp macro="">
      <xdr:nvCxnSpPr>
        <xdr:cNvPr id="52" name="Straight Arrow Connector 51"/>
        <xdr:cNvCxnSpPr/>
      </xdr:nvCxnSpPr>
      <xdr:spPr>
        <a:xfrm>
          <a:off x="3743326" y="3419475"/>
          <a:ext cx="266699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95250</xdr:rowOff>
    </xdr:from>
    <xdr:to>
      <xdr:col>11</xdr:col>
      <xdr:colOff>0</xdr:colOff>
      <xdr:row>17</xdr:row>
      <xdr:rowOff>95250</xdr:rowOff>
    </xdr:to>
    <xdr:cxnSp macro="">
      <xdr:nvCxnSpPr>
        <xdr:cNvPr id="53" name="Straight Arrow Connector 52"/>
        <xdr:cNvCxnSpPr/>
      </xdr:nvCxnSpPr>
      <xdr:spPr>
        <a:xfrm>
          <a:off x="4324350" y="3419475"/>
          <a:ext cx="314325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95250</xdr:rowOff>
    </xdr:from>
    <xdr:to>
      <xdr:col>14</xdr:col>
      <xdr:colOff>0</xdr:colOff>
      <xdr:row>17</xdr:row>
      <xdr:rowOff>95250</xdr:rowOff>
    </xdr:to>
    <xdr:cxnSp macro="">
      <xdr:nvCxnSpPr>
        <xdr:cNvPr id="54" name="Straight Arrow Connector 53"/>
        <xdr:cNvCxnSpPr/>
      </xdr:nvCxnSpPr>
      <xdr:spPr>
        <a:xfrm>
          <a:off x="5353050" y="3419475"/>
          <a:ext cx="895350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95250</xdr:rowOff>
    </xdr:from>
    <xdr:to>
      <xdr:col>17</xdr:col>
      <xdr:colOff>0</xdr:colOff>
      <xdr:row>17</xdr:row>
      <xdr:rowOff>95250</xdr:rowOff>
    </xdr:to>
    <xdr:cxnSp macro="">
      <xdr:nvCxnSpPr>
        <xdr:cNvPr id="55" name="Straight Arrow Connector 54"/>
        <xdr:cNvCxnSpPr/>
      </xdr:nvCxnSpPr>
      <xdr:spPr>
        <a:xfrm flipH="1">
          <a:off x="6962775" y="3419475"/>
          <a:ext cx="1114425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113</xdr:row>
      <xdr:rowOff>95250</xdr:rowOff>
    </xdr:from>
    <xdr:to>
      <xdr:col>8</xdr:col>
      <xdr:colOff>0</xdr:colOff>
      <xdr:row>113</xdr:row>
      <xdr:rowOff>95250</xdr:rowOff>
    </xdr:to>
    <xdr:cxnSp macro="">
      <xdr:nvCxnSpPr>
        <xdr:cNvPr id="56" name="Straight Arrow Connector 55"/>
        <xdr:cNvCxnSpPr/>
      </xdr:nvCxnSpPr>
      <xdr:spPr>
        <a:xfrm flipH="1">
          <a:off x="3294064" y="8374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117</xdr:row>
      <xdr:rowOff>95250</xdr:rowOff>
    </xdr:from>
    <xdr:to>
      <xdr:col>8</xdr:col>
      <xdr:colOff>0</xdr:colOff>
      <xdr:row>117</xdr:row>
      <xdr:rowOff>95250</xdr:rowOff>
    </xdr:to>
    <xdr:cxnSp macro="">
      <xdr:nvCxnSpPr>
        <xdr:cNvPr id="57" name="Straight Arrow Connector 56"/>
        <xdr:cNvCxnSpPr/>
      </xdr:nvCxnSpPr>
      <xdr:spPr>
        <a:xfrm flipH="1">
          <a:off x="3294064" y="8755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121</xdr:row>
      <xdr:rowOff>95250</xdr:rowOff>
    </xdr:from>
    <xdr:to>
      <xdr:col>8</xdr:col>
      <xdr:colOff>0</xdr:colOff>
      <xdr:row>121</xdr:row>
      <xdr:rowOff>95250</xdr:rowOff>
    </xdr:to>
    <xdr:cxnSp macro="">
      <xdr:nvCxnSpPr>
        <xdr:cNvPr id="58" name="Straight Arrow Connector 57"/>
        <xdr:cNvCxnSpPr/>
      </xdr:nvCxnSpPr>
      <xdr:spPr>
        <a:xfrm flipH="1">
          <a:off x="3294064" y="9136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125</xdr:row>
      <xdr:rowOff>95250</xdr:rowOff>
    </xdr:from>
    <xdr:to>
      <xdr:col>8</xdr:col>
      <xdr:colOff>0</xdr:colOff>
      <xdr:row>125</xdr:row>
      <xdr:rowOff>95250</xdr:rowOff>
    </xdr:to>
    <xdr:cxnSp macro="">
      <xdr:nvCxnSpPr>
        <xdr:cNvPr id="59" name="Straight Arrow Connector 58"/>
        <xdr:cNvCxnSpPr/>
      </xdr:nvCxnSpPr>
      <xdr:spPr>
        <a:xfrm flipH="1">
          <a:off x="3294064" y="9517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129</xdr:row>
      <xdr:rowOff>95250</xdr:rowOff>
    </xdr:from>
    <xdr:to>
      <xdr:col>8</xdr:col>
      <xdr:colOff>0</xdr:colOff>
      <xdr:row>129</xdr:row>
      <xdr:rowOff>95250</xdr:rowOff>
    </xdr:to>
    <xdr:cxnSp macro="">
      <xdr:nvCxnSpPr>
        <xdr:cNvPr id="60" name="Straight Arrow Connector 59"/>
        <xdr:cNvCxnSpPr/>
      </xdr:nvCxnSpPr>
      <xdr:spPr>
        <a:xfrm flipH="1">
          <a:off x="3294064" y="9898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133</xdr:row>
      <xdr:rowOff>95250</xdr:rowOff>
    </xdr:from>
    <xdr:to>
      <xdr:col>8</xdr:col>
      <xdr:colOff>0</xdr:colOff>
      <xdr:row>133</xdr:row>
      <xdr:rowOff>95250</xdr:rowOff>
    </xdr:to>
    <xdr:cxnSp macro="">
      <xdr:nvCxnSpPr>
        <xdr:cNvPr id="61" name="Straight Arrow Connector 60"/>
        <xdr:cNvCxnSpPr/>
      </xdr:nvCxnSpPr>
      <xdr:spPr>
        <a:xfrm flipH="1">
          <a:off x="3294064" y="10279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132</xdr:row>
      <xdr:rowOff>95250</xdr:rowOff>
    </xdr:from>
    <xdr:to>
      <xdr:col>6</xdr:col>
      <xdr:colOff>0</xdr:colOff>
      <xdr:row>134</xdr:row>
      <xdr:rowOff>95250</xdr:rowOff>
    </xdr:to>
    <xdr:cxnSp macro="">
      <xdr:nvCxnSpPr>
        <xdr:cNvPr id="62" name="Straight Connector 61"/>
        <xdr:cNvCxnSpPr/>
      </xdr:nvCxnSpPr>
      <xdr:spPr>
        <a:xfrm flipV="1">
          <a:off x="3294063" y="10183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128</xdr:row>
      <xdr:rowOff>95250</xdr:rowOff>
    </xdr:from>
    <xdr:to>
      <xdr:col>6</xdr:col>
      <xdr:colOff>0</xdr:colOff>
      <xdr:row>130</xdr:row>
      <xdr:rowOff>95250</xdr:rowOff>
    </xdr:to>
    <xdr:cxnSp macro="">
      <xdr:nvCxnSpPr>
        <xdr:cNvPr id="63" name="Straight Connector 62"/>
        <xdr:cNvCxnSpPr/>
      </xdr:nvCxnSpPr>
      <xdr:spPr>
        <a:xfrm flipV="1">
          <a:off x="3294063" y="9802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124</xdr:row>
      <xdr:rowOff>95250</xdr:rowOff>
    </xdr:from>
    <xdr:to>
      <xdr:col>6</xdr:col>
      <xdr:colOff>0</xdr:colOff>
      <xdr:row>126</xdr:row>
      <xdr:rowOff>95250</xdr:rowOff>
    </xdr:to>
    <xdr:cxnSp macro="">
      <xdr:nvCxnSpPr>
        <xdr:cNvPr id="64" name="Straight Connector 63"/>
        <xdr:cNvCxnSpPr/>
      </xdr:nvCxnSpPr>
      <xdr:spPr>
        <a:xfrm flipV="1">
          <a:off x="3294063" y="9421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120</xdr:row>
      <xdr:rowOff>95250</xdr:rowOff>
    </xdr:from>
    <xdr:to>
      <xdr:col>6</xdr:col>
      <xdr:colOff>0</xdr:colOff>
      <xdr:row>122</xdr:row>
      <xdr:rowOff>95250</xdr:rowOff>
    </xdr:to>
    <xdr:cxnSp macro="">
      <xdr:nvCxnSpPr>
        <xdr:cNvPr id="65" name="Straight Connector 64"/>
        <xdr:cNvCxnSpPr/>
      </xdr:nvCxnSpPr>
      <xdr:spPr>
        <a:xfrm flipV="1">
          <a:off x="3294063" y="9040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116</xdr:row>
      <xdr:rowOff>95250</xdr:rowOff>
    </xdr:from>
    <xdr:to>
      <xdr:col>6</xdr:col>
      <xdr:colOff>0</xdr:colOff>
      <xdr:row>118</xdr:row>
      <xdr:rowOff>95250</xdr:rowOff>
    </xdr:to>
    <xdr:cxnSp macro="">
      <xdr:nvCxnSpPr>
        <xdr:cNvPr id="66" name="Straight Connector 65"/>
        <xdr:cNvCxnSpPr/>
      </xdr:nvCxnSpPr>
      <xdr:spPr>
        <a:xfrm flipV="1">
          <a:off x="3294063" y="8659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112</xdr:row>
      <xdr:rowOff>95250</xdr:rowOff>
    </xdr:from>
    <xdr:to>
      <xdr:col>6</xdr:col>
      <xdr:colOff>0</xdr:colOff>
      <xdr:row>114</xdr:row>
      <xdr:rowOff>95250</xdr:rowOff>
    </xdr:to>
    <xdr:cxnSp macro="">
      <xdr:nvCxnSpPr>
        <xdr:cNvPr id="67" name="Straight Connector 66"/>
        <xdr:cNvCxnSpPr/>
      </xdr:nvCxnSpPr>
      <xdr:spPr>
        <a:xfrm flipV="1">
          <a:off x="3294063" y="8278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137</xdr:row>
      <xdr:rowOff>95250</xdr:rowOff>
    </xdr:from>
    <xdr:to>
      <xdr:col>8</xdr:col>
      <xdr:colOff>0</xdr:colOff>
      <xdr:row>137</xdr:row>
      <xdr:rowOff>95250</xdr:rowOff>
    </xdr:to>
    <xdr:cxnSp macro="">
      <xdr:nvCxnSpPr>
        <xdr:cNvPr id="68" name="Straight Arrow Connector 67"/>
        <xdr:cNvCxnSpPr/>
      </xdr:nvCxnSpPr>
      <xdr:spPr>
        <a:xfrm flipH="1">
          <a:off x="3294064" y="8374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141</xdr:row>
      <xdr:rowOff>95250</xdr:rowOff>
    </xdr:from>
    <xdr:to>
      <xdr:col>8</xdr:col>
      <xdr:colOff>0</xdr:colOff>
      <xdr:row>141</xdr:row>
      <xdr:rowOff>95250</xdr:rowOff>
    </xdr:to>
    <xdr:cxnSp macro="">
      <xdr:nvCxnSpPr>
        <xdr:cNvPr id="69" name="Straight Arrow Connector 68"/>
        <xdr:cNvCxnSpPr/>
      </xdr:nvCxnSpPr>
      <xdr:spPr>
        <a:xfrm flipH="1">
          <a:off x="3294064" y="8755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145</xdr:row>
      <xdr:rowOff>95250</xdr:rowOff>
    </xdr:from>
    <xdr:to>
      <xdr:col>8</xdr:col>
      <xdr:colOff>0</xdr:colOff>
      <xdr:row>145</xdr:row>
      <xdr:rowOff>95250</xdr:rowOff>
    </xdr:to>
    <xdr:cxnSp macro="">
      <xdr:nvCxnSpPr>
        <xdr:cNvPr id="70" name="Straight Arrow Connector 69"/>
        <xdr:cNvCxnSpPr/>
      </xdr:nvCxnSpPr>
      <xdr:spPr>
        <a:xfrm flipH="1">
          <a:off x="3294064" y="9136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149</xdr:row>
      <xdr:rowOff>95250</xdr:rowOff>
    </xdr:from>
    <xdr:to>
      <xdr:col>8</xdr:col>
      <xdr:colOff>0</xdr:colOff>
      <xdr:row>149</xdr:row>
      <xdr:rowOff>95250</xdr:rowOff>
    </xdr:to>
    <xdr:cxnSp macro="">
      <xdr:nvCxnSpPr>
        <xdr:cNvPr id="71" name="Straight Arrow Connector 70"/>
        <xdr:cNvCxnSpPr/>
      </xdr:nvCxnSpPr>
      <xdr:spPr>
        <a:xfrm flipH="1">
          <a:off x="3294064" y="9517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153</xdr:row>
      <xdr:rowOff>95250</xdr:rowOff>
    </xdr:from>
    <xdr:to>
      <xdr:col>8</xdr:col>
      <xdr:colOff>0</xdr:colOff>
      <xdr:row>153</xdr:row>
      <xdr:rowOff>95250</xdr:rowOff>
    </xdr:to>
    <xdr:cxnSp macro="">
      <xdr:nvCxnSpPr>
        <xdr:cNvPr id="72" name="Straight Arrow Connector 71"/>
        <xdr:cNvCxnSpPr/>
      </xdr:nvCxnSpPr>
      <xdr:spPr>
        <a:xfrm flipH="1">
          <a:off x="3294064" y="9898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157</xdr:row>
      <xdr:rowOff>95250</xdr:rowOff>
    </xdr:from>
    <xdr:to>
      <xdr:col>8</xdr:col>
      <xdr:colOff>0</xdr:colOff>
      <xdr:row>157</xdr:row>
      <xdr:rowOff>95250</xdr:rowOff>
    </xdr:to>
    <xdr:cxnSp macro="">
      <xdr:nvCxnSpPr>
        <xdr:cNvPr id="73" name="Straight Arrow Connector 72"/>
        <xdr:cNvCxnSpPr/>
      </xdr:nvCxnSpPr>
      <xdr:spPr>
        <a:xfrm flipH="1">
          <a:off x="3294064" y="10279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156</xdr:row>
      <xdr:rowOff>95250</xdr:rowOff>
    </xdr:from>
    <xdr:to>
      <xdr:col>6</xdr:col>
      <xdr:colOff>0</xdr:colOff>
      <xdr:row>158</xdr:row>
      <xdr:rowOff>95250</xdr:rowOff>
    </xdr:to>
    <xdr:cxnSp macro="">
      <xdr:nvCxnSpPr>
        <xdr:cNvPr id="74" name="Straight Connector 73"/>
        <xdr:cNvCxnSpPr/>
      </xdr:nvCxnSpPr>
      <xdr:spPr>
        <a:xfrm flipV="1">
          <a:off x="3294063" y="10183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152</xdr:row>
      <xdr:rowOff>95250</xdr:rowOff>
    </xdr:from>
    <xdr:to>
      <xdr:col>6</xdr:col>
      <xdr:colOff>0</xdr:colOff>
      <xdr:row>154</xdr:row>
      <xdr:rowOff>95250</xdr:rowOff>
    </xdr:to>
    <xdr:cxnSp macro="">
      <xdr:nvCxnSpPr>
        <xdr:cNvPr id="75" name="Straight Connector 74"/>
        <xdr:cNvCxnSpPr/>
      </xdr:nvCxnSpPr>
      <xdr:spPr>
        <a:xfrm flipV="1">
          <a:off x="3294063" y="9802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148</xdr:row>
      <xdr:rowOff>95250</xdr:rowOff>
    </xdr:from>
    <xdr:to>
      <xdr:col>6</xdr:col>
      <xdr:colOff>0</xdr:colOff>
      <xdr:row>150</xdr:row>
      <xdr:rowOff>95250</xdr:rowOff>
    </xdr:to>
    <xdr:cxnSp macro="">
      <xdr:nvCxnSpPr>
        <xdr:cNvPr id="76" name="Straight Connector 75"/>
        <xdr:cNvCxnSpPr/>
      </xdr:nvCxnSpPr>
      <xdr:spPr>
        <a:xfrm flipV="1">
          <a:off x="3294063" y="9421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144</xdr:row>
      <xdr:rowOff>95250</xdr:rowOff>
    </xdr:from>
    <xdr:to>
      <xdr:col>6</xdr:col>
      <xdr:colOff>0</xdr:colOff>
      <xdr:row>146</xdr:row>
      <xdr:rowOff>95250</xdr:rowOff>
    </xdr:to>
    <xdr:cxnSp macro="">
      <xdr:nvCxnSpPr>
        <xdr:cNvPr id="77" name="Straight Connector 76"/>
        <xdr:cNvCxnSpPr/>
      </xdr:nvCxnSpPr>
      <xdr:spPr>
        <a:xfrm flipV="1">
          <a:off x="3294063" y="9040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140</xdr:row>
      <xdr:rowOff>95250</xdr:rowOff>
    </xdr:from>
    <xdr:to>
      <xdr:col>6</xdr:col>
      <xdr:colOff>0</xdr:colOff>
      <xdr:row>142</xdr:row>
      <xdr:rowOff>95250</xdr:rowOff>
    </xdr:to>
    <xdr:cxnSp macro="">
      <xdr:nvCxnSpPr>
        <xdr:cNvPr id="78" name="Straight Connector 77"/>
        <xdr:cNvCxnSpPr/>
      </xdr:nvCxnSpPr>
      <xdr:spPr>
        <a:xfrm flipV="1">
          <a:off x="3294063" y="8659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136</xdr:row>
      <xdr:rowOff>95250</xdr:rowOff>
    </xdr:from>
    <xdr:to>
      <xdr:col>6</xdr:col>
      <xdr:colOff>0</xdr:colOff>
      <xdr:row>138</xdr:row>
      <xdr:rowOff>95250</xdr:rowOff>
    </xdr:to>
    <xdr:cxnSp macro="">
      <xdr:nvCxnSpPr>
        <xdr:cNvPr id="79" name="Straight Connector 78"/>
        <xdr:cNvCxnSpPr/>
      </xdr:nvCxnSpPr>
      <xdr:spPr>
        <a:xfrm flipV="1">
          <a:off x="3294063" y="8278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161</xdr:row>
      <xdr:rowOff>95250</xdr:rowOff>
    </xdr:from>
    <xdr:to>
      <xdr:col>8</xdr:col>
      <xdr:colOff>0</xdr:colOff>
      <xdr:row>161</xdr:row>
      <xdr:rowOff>95250</xdr:rowOff>
    </xdr:to>
    <xdr:cxnSp macro="">
      <xdr:nvCxnSpPr>
        <xdr:cNvPr id="80" name="Straight Arrow Connector 79"/>
        <xdr:cNvCxnSpPr/>
      </xdr:nvCxnSpPr>
      <xdr:spPr>
        <a:xfrm flipH="1">
          <a:off x="3294064" y="13708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165</xdr:row>
      <xdr:rowOff>95250</xdr:rowOff>
    </xdr:from>
    <xdr:to>
      <xdr:col>8</xdr:col>
      <xdr:colOff>0</xdr:colOff>
      <xdr:row>165</xdr:row>
      <xdr:rowOff>95250</xdr:rowOff>
    </xdr:to>
    <xdr:cxnSp macro="">
      <xdr:nvCxnSpPr>
        <xdr:cNvPr id="81" name="Straight Arrow Connector 80"/>
        <xdr:cNvCxnSpPr/>
      </xdr:nvCxnSpPr>
      <xdr:spPr>
        <a:xfrm flipH="1">
          <a:off x="3294064" y="14089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169</xdr:row>
      <xdr:rowOff>95250</xdr:rowOff>
    </xdr:from>
    <xdr:to>
      <xdr:col>8</xdr:col>
      <xdr:colOff>0</xdr:colOff>
      <xdr:row>169</xdr:row>
      <xdr:rowOff>95250</xdr:rowOff>
    </xdr:to>
    <xdr:cxnSp macro="">
      <xdr:nvCxnSpPr>
        <xdr:cNvPr id="82" name="Straight Arrow Connector 81"/>
        <xdr:cNvCxnSpPr/>
      </xdr:nvCxnSpPr>
      <xdr:spPr>
        <a:xfrm flipH="1">
          <a:off x="3294064" y="14470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173</xdr:row>
      <xdr:rowOff>95250</xdr:rowOff>
    </xdr:from>
    <xdr:to>
      <xdr:col>8</xdr:col>
      <xdr:colOff>0</xdr:colOff>
      <xdr:row>173</xdr:row>
      <xdr:rowOff>95250</xdr:rowOff>
    </xdr:to>
    <xdr:cxnSp macro="">
      <xdr:nvCxnSpPr>
        <xdr:cNvPr id="83" name="Straight Arrow Connector 82"/>
        <xdr:cNvCxnSpPr/>
      </xdr:nvCxnSpPr>
      <xdr:spPr>
        <a:xfrm flipH="1">
          <a:off x="3294064" y="14851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172</xdr:row>
      <xdr:rowOff>95250</xdr:rowOff>
    </xdr:from>
    <xdr:to>
      <xdr:col>6</xdr:col>
      <xdr:colOff>0</xdr:colOff>
      <xdr:row>174</xdr:row>
      <xdr:rowOff>95250</xdr:rowOff>
    </xdr:to>
    <xdr:cxnSp macro="">
      <xdr:nvCxnSpPr>
        <xdr:cNvPr id="84" name="Straight Connector 83"/>
        <xdr:cNvCxnSpPr/>
      </xdr:nvCxnSpPr>
      <xdr:spPr>
        <a:xfrm flipV="1">
          <a:off x="3294063" y="14755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168</xdr:row>
      <xdr:rowOff>95250</xdr:rowOff>
    </xdr:from>
    <xdr:to>
      <xdr:col>6</xdr:col>
      <xdr:colOff>0</xdr:colOff>
      <xdr:row>170</xdr:row>
      <xdr:rowOff>95250</xdr:rowOff>
    </xdr:to>
    <xdr:cxnSp macro="">
      <xdr:nvCxnSpPr>
        <xdr:cNvPr id="85" name="Straight Connector 84"/>
        <xdr:cNvCxnSpPr/>
      </xdr:nvCxnSpPr>
      <xdr:spPr>
        <a:xfrm flipV="1">
          <a:off x="3294063" y="14374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164</xdr:row>
      <xdr:rowOff>95250</xdr:rowOff>
    </xdr:from>
    <xdr:to>
      <xdr:col>6</xdr:col>
      <xdr:colOff>0</xdr:colOff>
      <xdr:row>166</xdr:row>
      <xdr:rowOff>95250</xdr:rowOff>
    </xdr:to>
    <xdr:cxnSp macro="">
      <xdr:nvCxnSpPr>
        <xdr:cNvPr id="86" name="Straight Connector 85"/>
        <xdr:cNvCxnSpPr/>
      </xdr:nvCxnSpPr>
      <xdr:spPr>
        <a:xfrm flipV="1">
          <a:off x="3294063" y="13993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160</xdr:row>
      <xdr:rowOff>95250</xdr:rowOff>
    </xdr:from>
    <xdr:to>
      <xdr:col>6</xdr:col>
      <xdr:colOff>0</xdr:colOff>
      <xdr:row>162</xdr:row>
      <xdr:rowOff>95250</xdr:rowOff>
    </xdr:to>
    <xdr:cxnSp macro="">
      <xdr:nvCxnSpPr>
        <xdr:cNvPr id="87" name="Straight Connector 86"/>
        <xdr:cNvCxnSpPr/>
      </xdr:nvCxnSpPr>
      <xdr:spPr>
        <a:xfrm flipV="1">
          <a:off x="3294063" y="13612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177</xdr:row>
      <xdr:rowOff>95250</xdr:rowOff>
    </xdr:from>
    <xdr:to>
      <xdr:col>8</xdr:col>
      <xdr:colOff>0</xdr:colOff>
      <xdr:row>177</xdr:row>
      <xdr:rowOff>95250</xdr:rowOff>
    </xdr:to>
    <xdr:cxnSp macro="">
      <xdr:nvCxnSpPr>
        <xdr:cNvPr id="88" name="Straight Arrow Connector 87"/>
        <xdr:cNvCxnSpPr/>
      </xdr:nvCxnSpPr>
      <xdr:spPr>
        <a:xfrm flipH="1">
          <a:off x="3294064" y="15994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181</xdr:row>
      <xdr:rowOff>95250</xdr:rowOff>
    </xdr:from>
    <xdr:to>
      <xdr:col>8</xdr:col>
      <xdr:colOff>0</xdr:colOff>
      <xdr:row>181</xdr:row>
      <xdr:rowOff>95250</xdr:rowOff>
    </xdr:to>
    <xdr:cxnSp macro="">
      <xdr:nvCxnSpPr>
        <xdr:cNvPr id="89" name="Straight Arrow Connector 88"/>
        <xdr:cNvCxnSpPr/>
      </xdr:nvCxnSpPr>
      <xdr:spPr>
        <a:xfrm flipH="1">
          <a:off x="3294064" y="16375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180</xdr:row>
      <xdr:rowOff>95250</xdr:rowOff>
    </xdr:from>
    <xdr:to>
      <xdr:col>6</xdr:col>
      <xdr:colOff>0</xdr:colOff>
      <xdr:row>182</xdr:row>
      <xdr:rowOff>95250</xdr:rowOff>
    </xdr:to>
    <xdr:cxnSp macro="">
      <xdr:nvCxnSpPr>
        <xdr:cNvPr id="90" name="Straight Connector 89"/>
        <xdr:cNvCxnSpPr/>
      </xdr:nvCxnSpPr>
      <xdr:spPr>
        <a:xfrm flipV="1">
          <a:off x="3294063" y="16279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176</xdr:row>
      <xdr:rowOff>95250</xdr:rowOff>
    </xdr:from>
    <xdr:to>
      <xdr:col>6</xdr:col>
      <xdr:colOff>0</xdr:colOff>
      <xdr:row>178</xdr:row>
      <xdr:rowOff>95250</xdr:rowOff>
    </xdr:to>
    <xdr:cxnSp macro="">
      <xdr:nvCxnSpPr>
        <xdr:cNvPr id="91" name="Straight Connector 90"/>
        <xdr:cNvCxnSpPr/>
      </xdr:nvCxnSpPr>
      <xdr:spPr>
        <a:xfrm flipV="1">
          <a:off x="3294063" y="15898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29</xdr:row>
      <xdr:rowOff>95250</xdr:rowOff>
    </xdr:from>
    <xdr:to>
      <xdr:col>8</xdr:col>
      <xdr:colOff>0</xdr:colOff>
      <xdr:row>29</xdr:row>
      <xdr:rowOff>95250</xdr:rowOff>
    </xdr:to>
    <xdr:cxnSp macro="">
      <xdr:nvCxnSpPr>
        <xdr:cNvPr id="158" name="Straight Arrow Connector 157"/>
        <xdr:cNvCxnSpPr/>
      </xdr:nvCxnSpPr>
      <xdr:spPr>
        <a:xfrm flipH="1">
          <a:off x="3294064" y="4183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95250</xdr:rowOff>
    </xdr:from>
    <xdr:to>
      <xdr:col>6</xdr:col>
      <xdr:colOff>0</xdr:colOff>
      <xdr:row>30</xdr:row>
      <xdr:rowOff>95250</xdr:rowOff>
    </xdr:to>
    <xdr:cxnSp macro="">
      <xdr:nvCxnSpPr>
        <xdr:cNvPr id="159" name="Straight Connector 158"/>
        <xdr:cNvCxnSpPr/>
      </xdr:nvCxnSpPr>
      <xdr:spPr>
        <a:xfrm flipV="1">
          <a:off x="3294063" y="4087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45</xdr:row>
      <xdr:rowOff>95250</xdr:rowOff>
    </xdr:from>
    <xdr:to>
      <xdr:col>8</xdr:col>
      <xdr:colOff>0</xdr:colOff>
      <xdr:row>45</xdr:row>
      <xdr:rowOff>95250</xdr:rowOff>
    </xdr:to>
    <xdr:cxnSp macro="">
      <xdr:nvCxnSpPr>
        <xdr:cNvPr id="160" name="Straight Arrow Connector 159"/>
        <xdr:cNvCxnSpPr/>
      </xdr:nvCxnSpPr>
      <xdr:spPr>
        <a:xfrm flipH="1">
          <a:off x="3294064" y="4183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33</xdr:row>
      <xdr:rowOff>95250</xdr:rowOff>
    </xdr:from>
    <xdr:to>
      <xdr:col>8</xdr:col>
      <xdr:colOff>0</xdr:colOff>
      <xdr:row>33</xdr:row>
      <xdr:rowOff>95250</xdr:rowOff>
    </xdr:to>
    <xdr:cxnSp macro="">
      <xdr:nvCxnSpPr>
        <xdr:cNvPr id="162" name="Straight Arrow Connector 161"/>
        <xdr:cNvCxnSpPr/>
      </xdr:nvCxnSpPr>
      <xdr:spPr>
        <a:xfrm flipH="1">
          <a:off x="3294064" y="4183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95250</xdr:rowOff>
    </xdr:from>
    <xdr:to>
      <xdr:col>6</xdr:col>
      <xdr:colOff>0</xdr:colOff>
      <xdr:row>34</xdr:row>
      <xdr:rowOff>95250</xdr:rowOff>
    </xdr:to>
    <xdr:cxnSp macro="">
      <xdr:nvCxnSpPr>
        <xdr:cNvPr id="163" name="Straight Connector 162"/>
        <xdr:cNvCxnSpPr/>
      </xdr:nvCxnSpPr>
      <xdr:spPr>
        <a:xfrm flipV="1">
          <a:off x="3294063" y="4087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37</xdr:row>
      <xdr:rowOff>95250</xdr:rowOff>
    </xdr:from>
    <xdr:to>
      <xdr:col>8</xdr:col>
      <xdr:colOff>0</xdr:colOff>
      <xdr:row>37</xdr:row>
      <xdr:rowOff>95250</xdr:rowOff>
    </xdr:to>
    <xdr:cxnSp macro="">
      <xdr:nvCxnSpPr>
        <xdr:cNvPr id="164" name="Straight Arrow Connector 163"/>
        <xdr:cNvCxnSpPr/>
      </xdr:nvCxnSpPr>
      <xdr:spPr>
        <a:xfrm flipH="1">
          <a:off x="3294064" y="4564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95250</xdr:rowOff>
    </xdr:from>
    <xdr:to>
      <xdr:col>6</xdr:col>
      <xdr:colOff>0</xdr:colOff>
      <xdr:row>38</xdr:row>
      <xdr:rowOff>95250</xdr:rowOff>
    </xdr:to>
    <xdr:cxnSp macro="">
      <xdr:nvCxnSpPr>
        <xdr:cNvPr id="165" name="Straight Connector 164"/>
        <xdr:cNvCxnSpPr/>
      </xdr:nvCxnSpPr>
      <xdr:spPr>
        <a:xfrm flipV="1">
          <a:off x="3294063" y="4468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41</xdr:row>
      <xdr:rowOff>95250</xdr:rowOff>
    </xdr:from>
    <xdr:to>
      <xdr:col>8</xdr:col>
      <xdr:colOff>0</xdr:colOff>
      <xdr:row>41</xdr:row>
      <xdr:rowOff>95250</xdr:rowOff>
    </xdr:to>
    <xdr:cxnSp macro="">
      <xdr:nvCxnSpPr>
        <xdr:cNvPr id="166" name="Straight Arrow Connector 165"/>
        <xdr:cNvCxnSpPr/>
      </xdr:nvCxnSpPr>
      <xdr:spPr>
        <a:xfrm flipH="1">
          <a:off x="3294064" y="5326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95250</xdr:rowOff>
    </xdr:from>
    <xdr:to>
      <xdr:col>6</xdr:col>
      <xdr:colOff>0</xdr:colOff>
      <xdr:row>42</xdr:row>
      <xdr:rowOff>95250</xdr:rowOff>
    </xdr:to>
    <xdr:cxnSp macro="">
      <xdr:nvCxnSpPr>
        <xdr:cNvPr id="167" name="Straight Connector 166"/>
        <xdr:cNvCxnSpPr/>
      </xdr:nvCxnSpPr>
      <xdr:spPr>
        <a:xfrm flipV="1">
          <a:off x="3294063" y="5230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47</xdr:row>
      <xdr:rowOff>0</xdr:rowOff>
    </xdr:to>
    <xdr:cxnSp macro="">
      <xdr:nvCxnSpPr>
        <xdr:cNvPr id="168" name="Straight Connector 167"/>
        <xdr:cNvCxnSpPr/>
      </xdr:nvCxnSpPr>
      <xdr:spPr>
        <a:xfrm flipV="1">
          <a:off x="3294063" y="5992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51</xdr:row>
      <xdr:rowOff>0</xdr:rowOff>
    </xdr:to>
    <xdr:cxnSp macro="">
      <xdr:nvCxnSpPr>
        <xdr:cNvPr id="171" name="Straight Connector 170"/>
        <xdr:cNvCxnSpPr/>
      </xdr:nvCxnSpPr>
      <xdr:spPr>
        <a:xfrm flipV="1">
          <a:off x="3294063" y="6373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0</xdr:colOff>
      <xdr:row>187</xdr:row>
      <xdr:rowOff>0</xdr:rowOff>
    </xdr:to>
    <xdr:cxnSp macro="">
      <xdr:nvCxnSpPr>
        <xdr:cNvPr id="175" name="Straight Connector 174"/>
        <xdr:cNvCxnSpPr/>
      </xdr:nvCxnSpPr>
      <xdr:spPr>
        <a:xfrm flipV="1">
          <a:off x="3294063" y="19327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207</xdr:row>
      <xdr:rowOff>0</xdr:rowOff>
    </xdr:from>
    <xdr:to>
      <xdr:col>15</xdr:col>
      <xdr:colOff>0</xdr:colOff>
      <xdr:row>207</xdr:row>
      <xdr:rowOff>0</xdr:rowOff>
    </xdr:to>
    <xdr:cxnSp macro="">
      <xdr:nvCxnSpPr>
        <xdr:cNvPr id="2" name="Straight Connector 1"/>
        <xdr:cNvCxnSpPr/>
      </xdr:nvCxnSpPr>
      <xdr:spPr>
        <a:xfrm>
          <a:off x="447675" y="15897225"/>
          <a:ext cx="345757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1</xdr:colOff>
      <xdr:row>204</xdr:row>
      <xdr:rowOff>0</xdr:rowOff>
    </xdr:to>
    <xdr:cxnSp macro="">
      <xdr:nvCxnSpPr>
        <xdr:cNvPr id="3" name="Straight Connector 2"/>
        <xdr:cNvCxnSpPr/>
      </xdr:nvCxnSpPr>
      <xdr:spPr>
        <a:xfrm>
          <a:off x="2552700" y="3819525"/>
          <a:ext cx="1" cy="117348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3</xdr:col>
      <xdr:colOff>0</xdr:colOff>
      <xdr:row>20</xdr:row>
      <xdr:rowOff>0</xdr:rowOff>
    </xdr:to>
    <xdr:cxnSp macro="">
      <xdr:nvCxnSpPr>
        <xdr:cNvPr id="4" name="Straight Connector 3"/>
        <xdr:cNvCxnSpPr/>
      </xdr:nvCxnSpPr>
      <xdr:spPr>
        <a:xfrm>
          <a:off x="447675" y="4162425"/>
          <a:ext cx="12954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179916</xdr:colOff>
      <xdr:row>24</xdr:row>
      <xdr:rowOff>0</xdr:rowOff>
    </xdr:from>
    <xdr:to>
      <xdr:col>15</xdr:col>
      <xdr:colOff>0</xdr:colOff>
      <xdr:row>207</xdr:row>
      <xdr:rowOff>0</xdr:rowOff>
    </xdr:to>
    <xdr:cxnSp macro="">
      <xdr:nvCxnSpPr>
        <xdr:cNvPr id="27" name="Straight Connector 26"/>
        <xdr:cNvCxnSpPr/>
      </xdr:nvCxnSpPr>
      <xdr:spPr>
        <a:xfrm flipH="1">
          <a:off x="4085166" y="4657725"/>
          <a:ext cx="1059" cy="11239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23</xdr:row>
      <xdr:rowOff>95250</xdr:rowOff>
    </xdr:from>
    <xdr:to>
      <xdr:col>14</xdr:col>
      <xdr:colOff>179916</xdr:colOff>
      <xdr:row>23</xdr:row>
      <xdr:rowOff>95250</xdr:rowOff>
    </xdr:to>
    <xdr:cxnSp macro="">
      <xdr:nvCxnSpPr>
        <xdr:cNvPr id="29" name="Straight Connector 28"/>
        <xdr:cNvCxnSpPr/>
      </xdr:nvCxnSpPr>
      <xdr:spPr>
        <a:xfrm>
          <a:off x="3724275" y="4657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28</xdr:row>
      <xdr:rowOff>4233</xdr:rowOff>
    </xdr:from>
    <xdr:to>
      <xdr:col>14</xdr:col>
      <xdr:colOff>179916</xdr:colOff>
      <xdr:row>28</xdr:row>
      <xdr:rowOff>4233</xdr:rowOff>
    </xdr:to>
    <xdr:cxnSp macro="">
      <xdr:nvCxnSpPr>
        <xdr:cNvPr id="30" name="Straight Connector 29"/>
        <xdr:cNvCxnSpPr/>
      </xdr:nvCxnSpPr>
      <xdr:spPr>
        <a:xfrm>
          <a:off x="3724275" y="51572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95250</xdr:rowOff>
    </xdr:from>
    <xdr:to>
      <xdr:col>14</xdr:col>
      <xdr:colOff>179916</xdr:colOff>
      <xdr:row>31</xdr:row>
      <xdr:rowOff>95250</xdr:rowOff>
    </xdr:to>
    <xdr:cxnSp macro="">
      <xdr:nvCxnSpPr>
        <xdr:cNvPr id="31" name="Straight Connector 30"/>
        <xdr:cNvCxnSpPr/>
      </xdr:nvCxnSpPr>
      <xdr:spPr>
        <a:xfrm>
          <a:off x="3724275" y="56483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35</xdr:row>
      <xdr:rowOff>95250</xdr:rowOff>
    </xdr:from>
    <xdr:to>
      <xdr:col>14</xdr:col>
      <xdr:colOff>179916</xdr:colOff>
      <xdr:row>35</xdr:row>
      <xdr:rowOff>95250</xdr:rowOff>
    </xdr:to>
    <xdr:cxnSp macro="">
      <xdr:nvCxnSpPr>
        <xdr:cNvPr id="32" name="Straight Connector 31"/>
        <xdr:cNvCxnSpPr/>
      </xdr:nvCxnSpPr>
      <xdr:spPr>
        <a:xfrm>
          <a:off x="3724275" y="61436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39</xdr:row>
      <xdr:rowOff>95250</xdr:rowOff>
    </xdr:from>
    <xdr:to>
      <xdr:col>14</xdr:col>
      <xdr:colOff>179916</xdr:colOff>
      <xdr:row>39</xdr:row>
      <xdr:rowOff>95250</xdr:rowOff>
    </xdr:to>
    <xdr:cxnSp macro="">
      <xdr:nvCxnSpPr>
        <xdr:cNvPr id="33" name="Straight Connector 32"/>
        <xdr:cNvCxnSpPr/>
      </xdr:nvCxnSpPr>
      <xdr:spPr>
        <a:xfrm>
          <a:off x="3724275" y="6638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43</xdr:row>
      <xdr:rowOff>95250</xdr:rowOff>
    </xdr:from>
    <xdr:to>
      <xdr:col>14</xdr:col>
      <xdr:colOff>179916</xdr:colOff>
      <xdr:row>43</xdr:row>
      <xdr:rowOff>95250</xdr:rowOff>
    </xdr:to>
    <xdr:cxnSp macro="">
      <xdr:nvCxnSpPr>
        <xdr:cNvPr id="34" name="Straight Connector 33"/>
        <xdr:cNvCxnSpPr/>
      </xdr:nvCxnSpPr>
      <xdr:spPr>
        <a:xfrm>
          <a:off x="3724275" y="7134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47</xdr:row>
      <xdr:rowOff>94191</xdr:rowOff>
    </xdr:from>
    <xdr:to>
      <xdr:col>14</xdr:col>
      <xdr:colOff>179916</xdr:colOff>
      <xdr:row>47</xdr:row>
      <xdr:rowOff>94191</xdr:rowOff>
    </xdr:to>
    <xdr:cxnSp macro="">
      <xdr:nvCxnSpPr>
        <xdr:cNvPr id="35" name="Straight Connector 34"/>
        <xdr:cNvCxnSpPr/>
      </xdr:nvCxnSpPr>
      <xdr:spPr>
        <a:xfrm>
          <a:off x="3724275" y="76284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51</xdr:row>
      <xdr:rowOff>95250</xdr:rowOff>
    </xdr:from>
    <xdr:to>
      <xdr:col>14</xdr:col>
      <xdr:colOff>179916</xdr:colOff>
      <xdr:row>51</xdr:row>
      <xdr:rowOff>95250</xdr:rowOff>
    </xdr:to>
    <xdr:cxnSp macro="">
      <xdr:nvCxnSpPr>
        <xdr:cNvPr id="36" name="Straight Connector 35"/>
        <xdr:cNvCxnSpPr/>
      </xdr:nvCxnSpPr>
      <xdr:spPr>
        <a:xfrm>
          <a:off x="3724275" y="8124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55</xdr:row>
      <xdr:rowOff>95250</xdr:rowOff>
    </xdr:from>
    <xdr:to>
      <xdr:col>14</xdr:col>
      <xdr:colOff>179916</xdr:colOff>
      <xdr:row>55</xdr:row>
      <xdr:rowOff>95250</xdr:rowOff>
    </xdr:to>
    <xdr:cxnSp macro="">
      <xdr:nvCxnSpPr>
        <xdr:cNvPr id="37" name="Straight Connector 36"/>
        <xdr:cNvCxnSpPr/>
      </xdr:nvCxnSpPr>
      <xdr:spPr>
        <a:xfrm>
          <a:off x="3724275" y="8620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59</xdr:row>
      <xdr:rowOff>95250</xdr:rowOff>
    </xdr:from>
    <xdr:to>
      <xdr:col>14</xdr:col>
      <xdr:colOff>179916</xdr:colOff>
      <xdr:row>59</xdr:row>
      <xdr:rowOff>95250</xdr:rowOff>
    </xdr:to>
    <xdr:cxnSp macro="">
      <xdr:nvCxnSpPr>
        <xdr:cNvPr id="38" name="Straight Connector 37"/>
        <xdr:cNvCxnSpPr/>
      </xdr:nvCxnSpPr>
      <xdr:spPr>
        <a:xfrm>
          <a:off x="3724275" y="9115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64</xdr:row>
      <xdr:rowOff>9525</xdr:rowOff>
    </xdr:from>
    <xdr:to>
      <xdr:col>14</xdr:col>
      <xdr:colOff>179916</xdr:colOff>
      <xdr:row>64</xdr:row>
      <xdr:rowOff>9525</xdr:rowOff>
    </xdr:to>
    <xdr:cxnSp macro="">
      <xdr:nvCxnSpPr>
        <xdr:cNvPr id="39" name="Straight Connector 38"/>
        <xdr:cNvCxnSpPr/>
      </xdr:nvCxnSpPr>
      <xdr:spPr>
        <a:xfrm>
          <a:off x="3724275" y="9620250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67</xdr:row>
      <xdr:rowOff>93133</xdr:rowOff>
    </xdr:from>
    <xdr:to>
      <xdr:col>14</xdr:col>
      <xdr:colOff>179916</xdr:colOff>
      <xdr:row>67</xdr:row>
      <xdr:rowOff>93133</xdr:rowOff>
    </xdr:to>
    <xdr:cxnSp macro="">
      <xdr:nvCxnSpPr>
        <xdr:cNvPr id="40" name="Straight Connector 39"/>
        <xdr:cNvCxnSpPr/>
      </xdr:nvCxnSpPr>
      <xdr:spPr>
        <a:xfrm>
          <a:off x="3724275" y="1010390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72</xdr:row>
      <xdr:rowOff>12699</xdr:rowOff>
    </xdr:from>
    <xdr:to>
      <xdr:col>14</xdr:col>
      <xdr:colOff>179916</xdr:colOff>
      <xdr:row>72</xdr:row>
      <xdr:rowOff>12699</xdr:rowOff>
    </xdr:to>
    <xdr:cxnSp macro="">
      <xdr:nvCxnSpPr>
        <xdr:cNvPr id="41" name="Straight Connector 40"/>
        <xdr:cNvCxnSpPr/>
      </xdr:nvCxnSpPr>
      <xdr:spPr>
        <a:xfrm>
          <a:off x="3724275" y="1061402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76</xdr:row>
      <xdr:rowOff>6349</xdr:rowOff>
    </xdr:from>
    <xdr:to>
      <xdr:col>14</xdr:col>
      <xdr:colOff>179916</xdr:colOff>
      <xdr:row>76</xdr:row>
      <xdr:rowOff>6349</xdr:rowOff>
    </xdr:to>
    <xdr:cxnSp macro="">
      <xdr:nvCxnSpPr>
        <xdr:cNvPr id="42" name="Straight Connector 41"/>
        <xdr:cNvCxnSpPr/>
      </xdr:nvCxnSpPr>
      <xdr:spPr>
        <a:xfrm>
          <a:off x="3724275" y="111029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79</xdr:row>
      <xdr:rowOff>95250</xdr:rowOff>
    </xdr:from>
    <xdr:to>
      <xdr:col>14</xdr:col>
      <xdr:colOff>179916</xdr:colOff>
      <xdr:row>79</xdr:row>
      <xdr:rowOff>95250</xdr:rowOff>
    </xdr:to>
    <xdr:cxnSp macro="">
      <xdr:nvCxnSpPr>
        <xdr:cNvPr id="43" name="Straight Connector 42"/>
        <xdr:cNvCxnSpPr/>
      </xdr:nvCxnSpPr>
      <xdr:spPr>
        <a:xfrm>
          <a:off x="3724275" y="11591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83</xdr:row>
      <xdr:rowOff>95250</xdr:rowOff>
    </xdr:from>
    <xdr:to>
      <xdr:col>14</xdr:col>
      <xdr:colOff>179916</xdr:colOff>
      <xdr:row>83</xdr:row>
      <xdr:rowOff>95250</xdr:rowOff>
    </xdr:to>
    <xdr:cxnSp macro="">
      <xdr:nvCxnSpPr>
        <xdr:cNvPr id="44" name="Straight Connector 43"/>
        <xdr:cNvCxnSpPr/>
      </xdr:nvCxnSpPr>
      <xdr:spPr>
        <a:xfrm>
          <a:off x="3724275" y="12087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87</xdr:row>
      <xdr:rowOff>95250</xdr:rowOff>
    </xdr:from>
    <xdr:to>
      <xdr:col>14</xdr:col>
      <xdr:colOff>179916</xdr:colOff>
      <xdr:row>87</xdr:row>
      <xdr:rowOff>95250</xdr:rowOff>
    </xdr:to>
    <xdr:cxnSp macro="">
      <xdr:nvCxnSpPr>
        <xdr:cNvPr id="45" name="Straight Connector 44"/>
        <xdr:cNvCxnSpPr/>
      </xdr:nvCxnSpPr>
      <xdr:spPr>
        <a:xfrm>
          <a:off x="3724275" y="1258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91</xdr:row>
      <xdr:rowOff>95250</xdr:rowOff>
    </xdr:from>
    <xdr:to>
      <xdr:col>14</xdr:col>
      <xdr:colOff>179916</xdr:colOff>
      <xdr:row>91</xdr:row>
      <xdr:rowOff>95250</xdr:rowOff>
    </xdr:to>
    <xdr:cxnSp macro="">
      <xdr:nvCxnSpPr>
        <xdr:cNvPr id="46" name="Straight Connector 45"/>
        <xdr:cNvCxnSpPr/>
      </xdr:nvCxnSpPr>
      <xdr:spPr>
        <a:xfrm>
          <a:off x="3724275" y="13077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119</xdr:row>
      <xdr:rowOff>95250</xdr:rowOff>
    </xdr:from>
    <xdr:to>
      <xdr:col>14</xdr:col>
      <xdr:colOff>179916</xdr:colOff>
      <xdr:row>119</xdr:row>
      <xdr:rowOff>95250</xdr:rowOff>
    </xdr:to>
    <xdr:cxnSp macro="">
      <xdr:nvCxnSpPr>
        <xdr:cNvPr id="47" name="Straight Connector 46"/>
        <xdr:cNvCxnSpPr/>
      </xdr:nvCxnSpPr>
      <xdr:spPr>
        <a:xfrm>
          <a:off x="3724275" y="13573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123</xdr:row>
      <xdr:rowOff>91200</xdr:rowOff>
    </xdr:from>
    <xdr:to>
      <xdr:col>15</xdr:col>
      <xdr:colOff>0</xdr:colOff>
      <xdr:row>123</xdr:row>
      <xdr:rowOff>91200</xdr:rowOff>
    </xdr:to>
    <xdr:cxnSp macro="">
      <xdr:nvCxnSpPr>
        <xdr:cNvPr id="48" name="Straight Connector 47"/>
        <xdr:cNvCxnSpPr/>
      </xdr:nvCxnSpPr>
      <xdr:spPr>
        <a:xfrm>
          <a:off x="3726576" y="140643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199</xdr:row>
      <xdr:rowOff>95250</xdr:rowOff>
    </xdr:from>
    <xdr:to>
      <xdr:col>14</xdr:col>
      <xdr:colOff>179916</xdr:colOff>
      <xdr:row>199</xdr:row>
      <xdr:rowOff>95250</xdr:rowOff>
    </xdr:to>
    <xdr:cxnSp macro="">
      <xdr:nvCxnSpPr>
        <xdr:cNvPr id="50" name="Straight Connector 49"/>
        <xdr:cNvCxnSpPr/>
      </xdr:nvCxnSpPr>
      <xdr:spPr>
        <a:xfrm>
          <a:off x="3724275" y="150590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0</xdr:rowOff>
    </xdr:from>
    <xdr:to>
      <xdr:col>23</xdr:col>
      <xdr:colOff>0</xdr:colOff>
      <xdr:row>17</xdr:row>
      <xdr:rowOff>0</xdr:rowOff>
    </xdr:to>
    <xdr:cxnSp macro="">
      <xdr:nvCxnSpPr>
        <xdr:cNvPr id="53" name="Straight Connector 52"/>
        <xdr:cNvCxnSpPr/>
      </xdr:nvCxnSpPr>
      <xdr:spPr>
        <a:xfrm>
          <a:off x="2552700" y="3819525"/>
          <a:ext cx="55626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0</xdr:colOff>
      <xdr:row>24</xdr:row>
      <xdr:rowOff>0</xdr:rowOff>
    </xdr:to>
    <xdr:cxnSp macro="">
      <xdr:nvCxnSpPr>
        <xdr:cNvPr id="55" name="Straight Connector 54"/>
        <xdr:cNvCxnSpPr/>
      </xdr:nvCxnSpPr>
      <xdr:spPr>
        <a:xfrm>
          <a:off x="2552700" y="465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0</xdr:rowOff>
    </xdr:from>
    <xdr:to>
      <xdr:col>7</xdr:col>
      <xdr:colOff>0</xdr:colOff>
      <xdr:row>20</xdr:row>
      <xdr:rowOff>0</xdr:rowOff>
    </xdr:to>
    <xdr:cxnSp macro="">
      <xdr:nvCxnSpPr>
        <xdr:cNvPr id="56" name="Straight Connector 55"/>
        <xdr:cNvCxnSpPr/>
      </xdr:nvCxnSpPr>
      <xdr:spPr>
        <a:xfrm>
          <a:off x="2371725" y="4162425"/>
          <a:ext cx="361950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24</xdr:row>
      <xdr:rowOff>0</xdr:rowOff>
    </xdr:to>
    <xdr:cxnSp macro="">
      <xdr:nvCxnSpPr>
        <xdr:cNvPr id="59" name="Straight Connector 58"/>
        <xdr:cNvCxnSpPr/>
      </xdr:nvCxnSpPr>
      <xdr:spPr>
        <a:xfrm flipH="1">
          <a:off x="2914650" y="465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0</xdr:colOff>
      <xdr:row>28</xdr:row>
      <xdr:rowOff>0</xdr:rowOff>
    </xdr:to>
    <xdr:cxnSp macro="">
      <xdr:nvCxnSpPr>
        <xdr:cNvPr id="60" name="Straight Connector 59"/>
        <xdr:cNvCxnSpPr/>
      </xdr:nvCxnSpPr>
      <xdr:spPr>
        <a:xfrm>
          <a:off x="2552700" y="5153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0</xdr:rowOff>
    </xdr:from>
    <xdr:to>
      <xdr:col>12</xdr:col>
      <xdr:colOff>0</xdr:colOff>
      <xdr:row>28</xdr:row>
      <xdr:rowOff>0</xdr:rowOff>
    </xdr:to>
    <xdr:cxnSp macro="">
      <xdr:nvCxnSpPr>
        <xdr:cNvPr id="61" name="Straight Connector 60"/>
        <xdr:cNvCxnSpPr/>
      </xdr:nvCxnSpPr>
      <xdr:spPr>
        <a:xfrm flipH="1">
          <a:off x="2914650" y="5153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62" name="Straight Connector 61"/>
        <xdr:cNvCxnSpPr/>
      </xdr:nvCxnSpPr>
      <xdr:spPr>
        <a:xfrm>
          <a:off x="2552700" y="5648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32</xdr:row>
      <xdr:rowOff>0</xdr:rowOff>
    </xdr:to>
    <xdr:cxnSp macro="">
      <xdr:nvCxnSpPr>
        <xdr:cNvPr id="63" name="Straight Connector 62"/>
        <xdr:cNvCxnSpPr/>
      </xdr:nvCxnSpPr>
      <xdr:spPr>
        <a:xfrm flipH="1">
          <a:off x="2914650" y="5648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0</xdr:colOff>
      <xdr:row>36</xdr:row>
      <xdr:rowOff>0</xdr:rowOff>
    </xdr:to>
    <xdr:cxnSp macro="">
      <xdr:nvCxnSpPr>
        <xdr:cNvPr id="64" name="Straight Connector 63"/>
        <xdr:cNvCxnSpPr/>
      </xdr:nvCxnSpPr>
      <xdr:spPr>
        <a:xfrm>
          <a:off x="2552700" y="6143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36</xdr:row>
      <xdr:rowOff>0</xdr:rowOff>
    </xdr:to>
    <xdr:cxnSp macro="">
      <xdr:nvCxnSpPr>
        <xdr:cNvPr id="65" name="Straight Connector 64"/>
        <xdr:cNvCxnSpPr/>
      </xdr:nvCxnSpPr>
      <xdr:spPr>
        <a:xfrm flipH="1">
          <a:off x="2914650" y="6143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7</xdr:col>
      <xdr:colOff>0</xdr:colOff>
      <xdr:row>40</xdr:row>
      <xdr:rowOff>0</xdr:rowOff>
    </xdr:to>
    <xdr:cxnSp macro="">
      <xdr:nvCxnSpPr>
        <xdr:cNvPr id="66" name="Straight Connector 65"/>
        <xdr:cNvCxnSpPr/>
      </xdr:nvCxnSpPr>
      <xdr:spPr>
        <a:xfrm>
          <a:off x="2552700" y="6638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39</xdr:row>
      <xdr:rowOff>95111</xdr:rowOff>
    </xdr:from>
    <xdr:to>
      <xdr:col>12</xdr:col>
      <xdr:colOff>0</xdr:colOff>
      <xdr:row>39</xdr:row>
      <xdr:rowOff>95111</xdr:rowOff>
    </xdr:to>
    <xdr:cxnSp macro="">
      <xdr:nvCxnSpPr>
        <xdr:cNvPr id="67" name="Straight Connector 66"/>
        <xdr:cNvCxnSpPr/>
      </xdr:nvCxnSpPr>
      <xdr:spPr>
        <a:xfrm flipH="1">
          <a:off x="2914650" y="6638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44</xdr:row>
      <xdr:rowOff>0</xdr:rowOff>
    </xdr:from>
    <xdr:to>
      <xdr:col>7</xdr:col>
      <xdr:colOff>0</xdr:colOff>
      <xdr:row>44</xdr:row>
      <xdr:rowOff>0</xdr:rowOff>
    </xdr:to>
    <xdr:cxnSp macro="">
      <xdr:nvCxnSpPr>
        <xdr:cNvPr id="68" name="Straight Connector 67"/>
        <xdr:cNvCxnSpPr/>
      </xdr:nvCxnSpPr>
      <xdr:spPr>
        <a:xfrm>
          <a:off x="2552700" y="7134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44</xdr:row>
      <xdr:rowOff>0</xdr:rowOff>
    </xdr:to>
    <xdr:cxnSp macro="">
      <xdr:nvCxnSpPr>
        <xdr:cNvPr id="69" name="Straight Connector 68"/>
        <xdr:cNvCxnSpPr/>
      </xdr:nvCxnSpPr>
      <xdr:spPr>
        <a:xfrm flipH="1">
          <a:off x="2914650" y="7134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0</xdr:rowOff>
    </xdr:from>
    <xdr:to>
      <xdr:col>7</xdr:col>
      <xdr:colOff>0</xdr:colOff>
      <xdr:row>48</xdr:row>
      <xdr:rowOff>0</xdr:rowOff>
    </xdr:to>
    <xdr:cxnSp macro="">
      <xdr:nvCxnSpPr>
        <xdr:cNvPr id="70" name="Straight Connector 69"/>
        <xdr:cNvCxnSpPr/>
      </xdr:nvCxnSpPr>
      <xdr:spPr>
        <a:xfrm>
          <a:off x="2552700" y="762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0</xdr:colOff>
      <xdr:row>48</xdr:row>
      <xdr:rowOff>0</xdr:rowOff>
    </xdr:to>
    <xdr:cxnSp macro="">
      <xdr:nvCxnSpPr>
        <xdr:cNvPr id="71" name="Straight Connector 70"/>
        <xdr:cNvCxnSpPr/>
      </xdr:nvCxnSpPr>
      <xdr:spPr>
        <a:xfrm flipH="1">
          <a:off x="2914650" y="762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72" name="Straight Connector 71"/>
        <xdr:cNvCxnSpPr/>
      </xdr:nvCxnSpPr>
      <xdr:spPr>
        <a:xfrm>
          <a:off x="2552700" y="8124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52</xdr:row>
      <xdr:rowOff>0</xdr:rowOff>
    </xdr:to>
    <xdr:cxnSp macro="">
      <xdr:nvCxnSpPr>
        <xdr:cNvPr id="73" name="Straight Connector 72"/>
        <xdr:cNvCxnSpPr/>
      </xdr:nvCxnSpPr>
      <xdr:spPr>
        <a:xfrm flipH="1">
          <a:off x="2914650" y="8124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</xdr:row>
      <xdr:rowOff>0</xdr:rowOff>
    </xdr:from>
    <xdr:to>
      <xdr:col>7</xdr:col>
      <xdr:colOff>0</xdr:colOff>
      <xdr:row>56</xdr:row>
      <xdr:rowOff>0</xdr:rowOff>
    </xdr:to>
    <xdr:cxnSp macro="">
      <xdr:nvCxnSpPr>
        <xdr:cNvPr id="74" name="Straight Connector 73"/>
        <xdr:cNvCxnSpPr/>
      </xdr:nvCxnSpPr>
      <xdr:spPr>
        <a:xfrm>
          <a:off x="2552700" y="8620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56</xdr:row>
      <xdr:rowOff>0</xdr:rowOff>
    </xdr:to>
    <xdr:cxnSp macro="">
      <xdr:nvCxnSpPr>
        <xdr:cNvPr id="75" name="Straight Connector 74"/>
        <xdr:cNvCxnSpPr/>
      </xdr:nvCxnSpPr>
      <xdr:spPr>
        <a:xfrm flipH="1">
          <a:off x="2914650" y="8620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60</xdr:row>
      <xdr:rowOff>0</xdr:rowOff>
    </xdr:from>
    <xdr:to>
      <xdr:col>7</xdr:col>
      <xdr:colOff>0</xdr:colOff>
      <xdr:row>60</xdr:row>
      <xdr:rowOff>0</xdr:rowOff>
    </xdr:to>
    <xdr:cxnSp macro="">
      <xdr:nvCxnSpPr>
        <xdr:cNvPr id="76" name="Straight Connector 75"/>
        <xdr:cNvCxnSpPr/>
      </xdr:nvCxnSpPr>
      <xdr:spPr>
        <a:xfrm>
          <a:off x="2552700" y="9115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59</xdr:row>
      <xdr:rowOff>95111</xdr:rowOff>
    </xdr:from>
    <xdr:to>
      <xdr:col>12</xdr:col>
      <xdr:colOff>0</xdr:colOff>
      <xdr:row>59</xdr:row>
      <xdr:rowOff>95111</xdr:rowOff>
    </xdr:to>
    <xdr:cxnSp macro="">
      <xdr:nvCxnSpPr>
        <xdr:cNvPr id="77" name="Straight Connector 76"/>
        <xdr:cNvCxnSpPr/>
      </xdr:nvCxnSpPr>
      <xdr:spPr>
        <a:xfrm flipH="1">
          <a:off x="2914650" y="9115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64</xdr:row>
      <xdr:rowOff>0</xdr:rowOff>
    </xdr:from>
    <xdr:to>
      <xdr:col>7</xdr:col>
      <xdr:colOff>0</xdr:colOff>
      <xdr:row>64</xdr:row>
      <xdr:rowOff>0</xdr:rowOff>
    </xdr:to>
    <xdr:cxnSp macro="">
      <xdr:nvCxnSpPr>
        <xdr:cNvPr id="78" name="Straight Connector 77"/>
        <xdr:cNvCxnSpPr/>
      </xdr:nvCxnSpPr>
      <xdr:spPr>
        <a:xfrm>
          <a:off x="2552700" y="9610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64</xdr:row>
      <xdr:rowOff>0</xdr:rowOff>
    </xdr:from>
    <xdr:to>
      <xdr:col>12</xdr:col>
      <xdr:colOff>0</xdr:colOff>
      <xdr:row>64</xdr:row>
      <xdr:rowOff>0</xdr:rowOff>
    </xdr:to>
    <xdr:cxnSp macro="">
      <xdr:nvCxnSpPr>
        <xdr:cNvPr id="79" name="Straight Connector 78"/>
        <xdr:cNvCxnSpPr/>
      </xdr:nvCxnSpPr>
      <xdr:spPr>
        <a:xfrm flipH="1">
          <a:off x="2914650" y="9610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0</xdr:rowOff>
    </xdr:from>
    <xdr:to>
      <xdr:col>7</xdr:col>
      <xdr:colOff>0</xdr:colOff>
      <xdr:row>68</xdr:row>
      <xdr:rowOff>0</xdr:rowOff>
    </xdr:to>
    <xdr:cxnSp macro="">
      <xdr:nvCxnSpPr>
        <xdr:cNvPr id="80" name="Straight Connector 79"/>
        <xdr:cNvCxnSpPr/>
      </xdr:nvCxnSpPr>
      <xdr:spPr>
        <a:xfrm>
          <a:off x="2552700" y="10106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68</xdr:row>
      <xdr:rowOff>0</xdr:rowOff>
    </xdr:from>
    <xdr:to>
      <xdr:col>12</xdr:col>
      <xdr:colOff>0</xdr:colOff>
      <xdr:row>68</xdr:row>
      <xdr:rowOff>0</xdr:rowOff>
    </xdr:to>
    <xdr:cxnSp macro="">
      <xdr:nvCxnSpPr>
        <xdr:cNvPr id="81" name="Straight Connector 80"/>
        <xdr:cNvCxnSpPr/>
      </xdr:nvCxnSpPr>
      <xdr:spPr>
        <a:xfrm flipH="1">
          <a:off x="2914650" y="10106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72</xdr:row>
      <xdr:rowOff>0</xdr:rowOff>
    </xdr:from>
    <xdr:to>
      <xdr:col>7</xdr:col>
      <xdr:colOff>0</xdr:colOff>
      <xdr:row>72</xdr:row>
      <xdr:rowOff>0</xdr:rowOff>
    </xdr:to>
    <xdr:cxnSp macro="">
      <xdr:nvCxnSpPr>
        <xdr:cNvPr id="82" name="Straight Connector 81"/>
        <xdr:cNvCxnSpPr/>
      </xdr:nvCxnSpPr>
      <xdr:spPr>
        <a:xfrm>
          <a:off x="2552700" y="10601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71</xdr:row>
      <xdr:rowOff>95111</xdr:rowOff>
    </xdr:from>
    <xdr:to>
      <xdr:col>12</xdr:col>
      <xdr:colOff>0</xdr:colOff>
      <xdr:row>71</xdr:row>
      <xdr:rowOff>95111</xdr:rowOff>
    </xdr:to>
    <xdr:cxnSp macro="">
      <xdr:nvCxnSpPr>
        <xdr:cNvPr id="83" name="Straight Connector 82"/>
        <xdr:cNvCxnSpPr/>
      </xdr:nvCxnSpPr>
      <xdr:spPr>
        <a:xfrm flipH="1">
          <a:off x="2914650" y="106011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0</xdr:rowOff>
    </xdr:from>
    <xdr:to>
      <xdr:col>7</xdr:col>
      <xdr:colOff>0</xdr:colOff>
      <xdr:row>76</xdr:row>
      <xdr:rowOff>0</xdr:rowOff>
    </xdr:to>
    <xdr:cxnSp macro="">
      <xdr:nvCxnSpPr>
        <xdr:cNvPr id="84" name="Straight Connector 83"/>
        <xdr:cNvCxnSpPr/>
      </xdr:nvCxnSpPr>
      <xdr:spPr>
        <a:xfrm>
          <a:off x="2552700" y="11096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75</xdr:row>
      <xdr:rowOff>95111</xdr:rowOff>
    </xdr:from>
    <xdr:to>
      <xdr:col>12</xdr:col>
      <xdr:colOff>0</xdr:colOff>
      <xdr:row>75</xdr:row>
      <xdr:rowOff>95111</xdr:rowOff>
    </xdr:to>
    <xdr:cxnSp macro="">
      <xdr:nvCxnSpPr>
        <xdr:cNvPr id="85" name="Straight Connector 84"/>
        <xdr:cNvCxnSpPr/>
      </xdr:nvCxnSpPr>
      <xdr:spPr>
        <a:xfrm flipH="1">
          <a:off x="2914650" y="110964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80</xdr:row>
      <xdr:rowOff>0</xdr:rowOff>
    </xdr:from>
    <xdr:to>
      <xdr:col>7</xdr:col>
      <xdr:colOff>0</xdr:colOff>
      <xdr:row>80</xdr:row>
      <xdr:rowOff>0</xdr:rowOff>
    </xdr:to>
    <xdr:cxnSp macro="">
      <xdr:nvCxnSpPr>
        <xdr:cNvPr id="86" name="Straight Connector 85"/>
        <xdr:cNvCxnSpPr/>
      </xdr:nvCxnSpPr>
      <xdr:spPr>
        <a:xfrm>
          <a:off x="2552700" y="11591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80</xdr:row>
      <xdr:rowOff>0</xdr:rowOff>
    </xdr:to>
    <xdr:cxnSp macro="">
      <xdr:nvCxnSpPr>
        <xdr:cNvPr id="87" name="Straight Connector 86"/>
        <xdr:cNvCxnSpPr/>
      </xdr:nvCxnSpPr>
      <xdr:spPr>
        <a:xfrm flipH="1">
          <a:off x="2914650" y="11591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84</xdr:row>
      <xdr:rowOff>0</xdr:rowOff>
    </xdr:from>
    <xdr:to>
      <xdr:col>7</xdr:col>
      <xdr:colOff>0</xdr:colOff>
      <xdr:row>84</xdr:row>
      <xdr:rowOff>0</xdr:rowOff>
    </xdr:to>
    <xdr:cxnSp macro="">
      <xdr:nvCxnSpPr>
        <xdr:cNvPr id="88" name="Straight Connector 87"/>
        <xdr:cNvCxnSpPr/>
      </xdr:nvCxnSpPr>
      <xdr:spPr>
        <a:xfrm>
          <a:off x="2552700" y="12087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83</xdr:row>
      <xdr:rowOff>95111</xdr:rowOff>
    </xdr:from>
    <xdr:to>
      <xdr:col>12</xdr:col>
      <xdr:colOff>0</xdr:colOff>
      <xdr:row>83</xdr:row>
      <xdr:rowOff>95111</xdr:rowOff>
    </xdr:to>
    <xdr:cxnSp macro="">
      <xdr:nvCxnSpPr>
        <xdr:cNvPr id="89" name="Straight Connector 88"/>
        <xdr:cNvCxnSpPr/>
      </xdr:nvCxnSpPr>
      <xdr:spPr>
        <a:xfrm flipH="1">
          <a:off x="2914650" y="12087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88</xdr:row>
      <xdr:rowOff>0</xdr:rowOff>
    </xdr:from>
    <xdr:to>
      <xdr:col>7</xdr:col>
      <xdr:colOff>0</xdr:colOff>
      <xdr:row>88</xdr:row>
      <xdr:rowOff>0</xdr:rowOff>
    </xdr:to>
    <xdr:cxnSp macro="">
      <xdr:nvCxnSpPr>
        <xdr:cNvPr id="90" name="Straight Connector 89"/>
        <xdr:cNvCxnSpPr/>
      </xdr:nvCxnSpPr>
      <xdr:spPr>
        <a:xfrm>
          <a:off x="2552700" y="1258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88</xdr:row>
      <xdr:rowOff>0</xdr:rowOff>
    </xdr:from>
    <xdr:to>
      <xdr:col>12</xdr:col>
      <xdr:colOff>0</xdr:colOff>
      <xdr:row>88</xdr:row>
      <xdr:rowOff>0</xdr:rowOff>
    </xdr:to>
    <xdr:cxnSp macro="">
      <xdr:nvCxnSpPr>
        <xdr:cNvPr id="91" name="Straight Connector 90"/>
        <xdr:cNvCxnSpPr/>
      </xdr:nvCxnSpPr>
      <xdr:spPr>
        <a:xfrm flipH="1">
          <a:off x="2914650" y="1258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92</xdr:row>
      <xdr:rowOff>0</xdr:rowOff>
    </xdr:from>
    <xdr:to>
      <xdr:col>7</xdr:col>
      <xdr:colOff>0</xdr:colOff>
      <xdr:row>92</xdr:row>
      <xdr:rowOff>0</xdr:rowOff>
    </xdr:to>
    <xdr:cxnSp macro="">
      <xdr:nvCxnSpPr>
        <xdr:cNvPr id="92" name="Straight Connector 91"/>
        <xdr:cNvCxnSpPr/>
      </xdr:nvCxnSpPr>
      <xdr:spPr>
        <a:xfrm>
          <a:off x="2552700" y="13077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92</xdr:row>
      <xdr:rowOff>0</xdr:rowOff>
    </xdr:from>
    <xdr:to>
      <xdr:col>12</xdr:col>
      <xdr:colOff>0</xdr:colOff>
      <xdr:row>92</xdr:row>
      <xdr:rowOff>0</xdr:rowOff>
    </xdr:to>
    <xdr:cxnSp macro="">
      <xdr:nvCxnSpPr>
        <xdr:cNvPr id="93" name="Straight Connector 92"/>
        <xdr:cNvCxnSpPr/>
      </xdr:nvCxnSpPr>
      <xdr:spPr>
        <a:xfrm flipH="1">
          <a:off x="2914650" y="13077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cxnSp macro="">
      <xdr:nvCxnSpPr>
        <xdr:cNvPr id="94" name="Straight Connector 93"/>
        <xdr:cNvCxnSpPr/>
      </xdr:nvCxnSpPr>
      <xdr:spPr>
        <a:xfrm>
          <a:off x="2552700" y="13573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119</xdr:row>
      <xdr:rowOff>95111</xdr:rowOff>
    </xdr:from>
    <xdr:to>
      <xdr:col>12</xdr:col>
      <xdr:colOff>0</xdr:colOff>
      <xdr:row>119</xdr:row>
      <xdr:rowOff>95111</xdr:rowOff>
    </xdr:to>
    <xdr:cxnSp macro="">
      <xdr:nvCxnSpPr>
        <xdr:cNvPr id="95" name="Straight Connector 94"/>
        <xdr:cNvCxnSpPr/>
      </xdr:nvCxnSpPr>
      <xdr:spPr>
        <a:xfrm flipH="1">
          <a:off x="2914650" y="13572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124</xdr:row>
      <xdr:rowOff>0</xdr:rowOff>
    </xdr:from>
    <xdr:to>
      <xdr:col>7</xdr:col>
      <xdr:colOff>0</xdr:colOff>
      <xdr:row>124</xdr:row>
      <xdr:rowOff>0</xdr:rowOff>
    </xdr:to>
    <xdr:cxnSp macro="">
      <xdr:nvCxnSpPr>
        <xdr:cNvPr id="96" name="Straight Connector 95"/>
        <xdr:cNvCxnSpPr/>
      </xdr:nvCxnSpPr>
      <xdr:spPr>
        <a:xfrm>
          <a:off x="255270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124</xdr:row>
      <xdr:rowOff>0</xdr:rowOff>
    </xdr:from>
    <xdr:to>
      <xdr:col>12</xdr:col>
      <xdr:colOff>0</xdr:colOff>
      <xdr:row>124</xdr:row>
      <xdr:rowOff>0</xdr:rowOff>
    </xdr:to>
    <xdr:cxnSp macro="">
      <xdr:nvCxnSpPr>
        <xdr:cNvPr id="97" name="Straight Connector 96"/>
        <xdr:cNvCxnSpPr/>
      </xdr:nvCxnSpPr>
      <xdr:spPr>
        <a:xfrm flipH="1">
          <a:off x="291465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200</xdr:row>
      <xdr:rowOff>0</xdr:rowOff>
    </xdr:from>
    <xdr:to>
      <xdr:col>7</xdr:col>
      <xdr:colOff>0</xdr:colOff>
      <xdr:row>200</xdr:row>
      <xdr:rowOff>0</xdr:rowOff>
    </xdr:to>
    <xdr:cxnSp macro="">
      <xdr:nvCxnSpPr>
        <xdr:cNvPr id="100" name="Straight Connector 99"/>
        <xdr:cNvCxnSpPr/>
      </xdr:nvCxnSpPr>
      <xdr:spPr>
        <a:xfrm>
          <a:off x="2552700" y="15059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200</xdr:row>
      <xdr:rowOff>0</xdr:rowOff>
    </xdr:from>
    <xdr:to>
      <xdr:col>12</xdr:col>
      <xdr:colOff>0</xdr:colOff>
      <xdr:row>200</xdr:row>
      <xdr:rowOff>0</xdr:rowOff>
    </xdr:to>
    <xdr:cxnSp macro="">
      <xdr:nvCxnSpPr>
        <xdr:cNvPr id="101" name="Straight Connector 100"/>
        <xdr:cNvCxnSpPr/>
      </xdr:nvCxnSpPr>
      <xdr:spPr>
        <a:xfrm flipH="1">
          <a:off x="2914650" y="15059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204</xdr:row>
      <xdr:rowOff>0</xdr:rowOff>
    </xdr:from>
    <xdr:to>
      <xdr:col>7</xdr:col>
      <xdr:colOff>0</xdr:colOff>
      <xdr:row>204</xdr:row>
      <xdr:rowOff>0</xdr:rowOff>
    </xdr:to>
    <xdr:cxnSp macro="">
      <xdr:nvCxnSpPr>
        <xdr:cNvPr id="102" name="Straight Connector 101"/>
        <xdr:cNvCxnSpPr/>
      </xdr:nvCxnSpPr>
      <xdr:spPr>
        <a:xfrm>
          <a:off x="2552700" y="15554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204</xdr:row>
      <xdr:rowOff>0</xdr:rowOff>
    </xdr:from>
    <xdr:to>
      <xdr:col>15</xdr:col>
      <xdr:colOff>1</xdr:colOff>
      <xdr:row>204</xdr:row>
      <xdr:rowOff>1</xdr:rowOff>
    </xdr:to>
    <xdr:cxnSp macro="">
      <xdr:nvCxnSpPr>
        <xdr:cNvPr id="103" name="Straight Connector 102"/>
        <xdr:cNvCxnSpPr/>
      </xdr:nvCxnSpPr>
      <xdr:spPr>
        <a:xfrm flipH="1" flipV="1">
          <a:off x="3457575" y="22498050"/>
          <a:ext cx="990601" cy="1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20</xdr:row>
      <xdr:rowOff>0</xdr:rowOff>
    </xdr:from>
    <xdr:to>
      <xdr:col>12</xdr:col>
      <xdr:colOff>0</xdr:colOff>
      <xdr:row>20</xdr:row>
      <xdr:rowOff>0</xdr:rowOff>
    </xdr:to>
    <xdr:cxnSp macro="">
      <xdr:nvCxnSpPr>
        <xdr:cNvPr id="159" name="Straight Connector 158"/>
        <xdr:cNvCxnSpPr/>
      </xdr:nvCxnSpPr>
      <xdr:spPr>
        <a:xfrm flipH="1">
          <a:off x="3095626" y="4162425"/>
          <a:ext cx="180974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115</xdr:row>
      <xdr:rowOff>95250</xdr:rowOff>
    </xdr:from>
    <xdr:to>
      <xdr:col>14</xdr:col>
      <xdr:colOff>179916</xdr:colOff>
      <xdr:row>115</xdr:row>
      <xdr:rowOff>95250</xdr:rowOff>
    </xdr:to>
    <xdr:cxnSp macro="">
      <xdr:nvCxnSpPr>
        <xdr:cNvPr id="543" name="Straight Connector 542"/>
        <xdr:cNvCxnSpPr/>
      </xdr:nvCxnSpPr>
      <xdr:spPr>
        <a:xfrm>
          <a:off x="3905250" y="14182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116</xdr:row>
      <xdr:rowOff>0</xdr:rowOff>
    </xdr:from>
    <xdr:to>
      <xdr:col>7</xdr:col>
      <xdr:colOff>0</xdr:colOff>
      <xdr:row>116</xdr:row>
      <xdr:rowOff>0</xdr:rowOff>
    </xdr:to>
    <xdr:cxnSp macro="">
      <xdr:nvCxnSpPr>
        <xdr:cNvPr id="544" name="Straight Connector 543"/>
        <xdr:cNvCxnSpPr/>
      </xdr:nvCxnSpPr>
      <xdr:spPr>
        <a:xfrm>
          <a:off x="2552700" y="14182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115</xdr:row>
      <xdr:rowOff>95111</xdr:rowOff>
    </xdr:from>
    <xdr:to>
      <xdr:col>12</xdr:col>
      <xdr:colOff>0</xdr:colOff>
      <xdr:row>115</xdr:row>
      <xdr:rowOff>95111</xdr:rowOff>
    </xdr:to>
    <xdr:cxnSp macro="">
      <xdr:nvCxnSpPr>
        <xdr:cNvPr id="545" name="Straight Connector 544"/>
        <xdr:cNvCxnSpPr/>
      </xdr:nvCxnSpPr>
      <xdr:spPr>
        <a:xfrm flipH="1">
          <a:off x="3095625" y="141825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115</xdr:row>
      <xdr:rowOff>95250</xdr:rowOff>
    </xdr:from>
    <xdr:to>
      <xdr:col>14</xdr:col>
      <xdr:colOff>179916</xdr:colOff>
      <xdr:row>115</xdr:row>
      <xdr:rowOff>95250</xdr:rowOff>
    </xdr:to>
    <xdr:cxnSp macro="">
      <xdr:nvCxnSpPr>
        <xdr:cNvPr id="546" name="Straight Connector 545"/>
        <xdr:cNvCxnSpPr/>
      </xdr:nvCxnSpPr>
      <xdr:spPr>
        <a:xfrm>
          <a:off x="3905250" y="14068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116</xdr:row>
      <xdr:rowOff>0</xdr:rowOff>
    </xdr:from>
    <xdr:to>
      <xdr:col>7</xdr:col>
      <xdr:colOff>0</xdr:colOff>
      <xdr:row>116</xdr:row>
      <xdr:rowOff>0</xdr:rowOff>
    </xdr:to>
    <xdr:cxnSp macro="">
      <xdr:nvCxnSpPr>
        <xdr:cNvPr id="547" name="Straight Connector 546"/>
        <xdr:cNvCxnSpPr/>
      </xdr:nvCxnSpPr>
      <xdr:spPr>
        <a:xfrm>
          <a:off x="255270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115</xdr:row>
      <xdr:rowOff>95111</xdr:rowOff>
    </xdr:from>
    <xdr:to>
      <xdr:col>12</xdr:col>
      <xdr:colOff>0</xdr:colOff>
      <xdr:row>115</xdr:row>
      <xdr:rowOff>95111</xdr:rowOff>
    </xdr:to>
    <xdr:cxnSp macro="">
      <xdr:nvCxnSpPr>
        <xdr:cNvPr id="548" name="Straight Connector 547"/>
        <xdr:cNvCxnSpPr/>
      </xdr:nvCxnSpPr>
      <xdr:spPr>
        <a:xfrm flipH="1">
          <a:off x="3095625" y="14068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115</xdr:row>
      <xdr:rowOff>95250</xdr:rowOff>
    </xdr:from>
    <xdr:to>
      <xdr:col>14</xdr:col>
      <xdr:colOff>179916</xdr:colOff>
      <xdr:row>115</xdr:row>
      <xdr:rowOff>95250</xdr:rowOff>
    </xdr:to>
    <xdr:cxnSp macro="">
      <xdr:nvCxnSpPr>
        <xdr:cNvPr id="549" name="Straight Connector 548"/>
        <xdr:cNvCxnSpPr/>
      </xdr:nvCxnSpPr>
      <xdr:spPr>
        <a:xfrm>
          <a:off x="3905250" y="14068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116</xdr:row>
      <xdr:rowOff>0</xdr:rowOff>
    </xdr:from>
    <xdr:to>
      <xdr:col>7</xdr:col>
      <xdr:colOff>0</xdr:colOff>
      <xdr:row>116</xdr:row>
      <xdr:rowOff>0</xdr:rowOff>
    </xdr:to>
    <xdr:cxnSp macro="">
      <xdr:nvCxnSpPr>
        <xdr:cNvPr id="550" name="Straight Connector 549"/>
        <xdr:cNvCxnSpPr/>
      </xdr:nvCxnSpPr>
      <xdr:spPr>
        <a:xfrm>
          <a:off x="255270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115</xdr:row>
      <xdr:rowOff>95111</xdr:rowOff>
    </xdr:from>
    <xdr:to>
      <xdr:col>12</xdr:col>
      <xdr:colOff>0</xdr:colOff>
      <xdr:row>115</xdr:row>
      <xdr:rowOff>95111</xdr:rowOff>
    </xdr:to>
    <xdr:cxnSp macro="">
      <xdr:nvCxnSpPr>
        <xdr:cNvPr id="551" name="Straight Connector 550"/>
        <xdr:cNvCxnSpPr/>
      </xdr:nvCxnSpPr>
      <xdr:spPr>
        <a:xfrm flipH="1">
          <a:off x="3095625" y="14068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115</xdr:row>
      <xdr:rowOff>95250</xdr:rowOff>
    </xdr:from>
    <xdr:to>
      <xdr:col>14</xdr:col>
      <xdr:colOff>179916</xdr:colOff>
      <xdr:row>115</xdr:row>
      <xdr:rowOff>95250</xdr:rowOff>
    </xdr:to>
    <xdr:cxnSp macro="">
      <xdr:nvCxnSpPr>
        <xdr:cNvPr id="552" name="Straight Connector 551"/>
        <xdr:cNvCxnSpPr/>
      </xdr:nvCxnSpPr>
      <xdr:spPr>
        <a:xfrm>
          <a:off x="3905250" y="14068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116</xdr:row>
      <xdr:rowOff>0</xdr:rowOff>
    </xdr:from>
    <xdr:to>
      <xdr:col>7</xdr:col>
      <xdr:colOff>0</xdr:colOff>
      <xdr:row>116</xdr:row>
      <xdr:rowOff>0</xdr:rowOff>
    </xdr:to>
    <xdr:cxnSp macro="">
      <xdr:nvCxnSpPr>
        <xdr:cNvPr id="553" name="Straight Connector 552"/>
        <xdr:cNvCxnSpPr/>
      </xdr:nvCxnSpPr>
      <xdr:spPr>
        <a:xfrm>
          <a:off x="255270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115</xdr:row>
      <xdr:rowOff>95111</xdr:rowOff>
    </xdr:from>
    <xdr:to>
      <xdr:col>12</xdr:col>
      <xdr:colOff>0</xdr:colOff>
      <xdr:row>115</xdr:row>
      <xdr:rowOff>95111</xdr:rowOff>
    </xdr:to>
    <xdr:cxnSp macro="">
      <xdr:nvCxnSpPr>
        <xdr:cNvPr id="554" name="Straight Connector 553"/>
        <xdr:cNvCxnSpPr/>
      </xdr:nvCxnSpPr>
      <xdr:spPr>
        <a:xfrm flipH="1">
          <a:off x="3095625" y="14068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95</xdr:row>
      <xdr:rowOff>95250</xdr:rowOff>
    </xdr:from>
    <xdr:to>
      <xdr:col>14</xdr:col>
      <xdr:colOff>179916</xdr:colOff>
      <xdr:row>95</xdr:row>
      <xdr:rowOff>95250</xdr:rowOff>
    </xdr:to>
    <xdr:cxnSp macro="">
      <xdr:nvCxnSpPr>
        <xdr:cNvPr id="555" name="Straight Connector 554"/>
        <xdr:cNvCxnSpPr/>
      </xdr:nvCxnSpPr>
      <xdr:spPr>
        <a:xfrm>
          <a:off x="3905250" y="16621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0</xdr:rowOff>
    </xdr:from>
    <xdr:to>
      <xdr:col>7</xdr:col>
      <xdr:colOff>0</xdr:colOff>
      <xdr:row>96</xdr:row>
      <xdr:rowOff>0</xdr:rowOff>
    </xdr:to>
    <xdr:cxnSp macro="">
      <xdr:nvCxnSpPr>
        <xdr:cNvPr id="556" name="Straight Connector 555"/>
        <xdr:cNvCxnSpPr/>
      </xdr:nvCxnSpPr>
      <xdr:spPr>
        <a:xfrm>
          <a:off x="2552700" y="16621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95</xdr:row>
      <xdr:rowOff>95111</xdr:rowOff>
    </xdr:from>
    <xdr:to>
      <xdr:col>12</xdr:col>
      <xdr:colOff>0</xdr:colOff>
      <xdr:row>95</xdr:row>
      <xdr:rowOff>95111</xdr:rowOff>
    </xdr:to>
    <xdr:cxnSp macro="">
      <xdr:nvCxnSpPr>
        <xdr:cNvPr id="557" name="Straight Connector 556"/>
        <xdr:cNvCxnSpPr/>
      </xdr:nvCxnSpPr>
      <xdr:spPr>
        <a:xfrm flipH="1">
          <a:off x="3095625" y="16620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95</xdr:row>
      <xdr:rowOff>95250</xdr:rowOff>
    </xdr:from>
    <xdr:to>
      <xdr:col>14</xdr:col>
      <xdr:colOff>179916</xdr:colOff>
      <xdr:row>95</xdr:row>
      <xdr:rowOff>95250</xdr:rowOff>
    </xdr:to>
    <xdr:cxnSp macro="">
      <xdr:nvCxnSpPr>
        <xdr:cNvPr id="558" name="Straight Connector 557"/>
        <xdr:cNvCxnSpPr/>
      </xdr:nvCxnSpPr>
      <xdr:spPr>
        <a:xfrm>
          <a:off x="3905250" y="16621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0</xdr:rowOff>
    </xdr:from>
    <xdr:to>
      <xdr:col>7</xdr:col>
      <xdr:colOff>0</xdr:colOff>
      <xdr:row>96</xdr:row>
      <xdr:rowOff>0</xdr:rowOff>
    </xdr:to>
    <xdr:cxnSp macro="">
      <xdr:nvCxnSpPr>
        <xdr:cNvPr id="559" name="Straight Connector 558"/>
        <xdr:cNvCxnSpPr/>
      </xdr:nvCxnSpPr>
      <xdr:spPr>
        <a:xfrm>
          <a:off x="2552700" y="16621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95</xdr:row>
      <xdr:rowOff>95111</xdr:rowOff>
    </xdr:from>
    <xdr:to>
      <xdr:col>12</xdr:col>
      <xdr:colOff>0</xdr:colOff>
      <xdr:row>95</xdr:row>
      <xdr:rowOff>95111</xdr:rowOff>
    </xdr:to>
    <xdr:cxnSp macro="">
      <xdr:nvCxnSpPr>
        <xdr:cNvPr id="560" name="Straight Connector 559"/>
        <xdr:cNvCxnSpPr/>
      </xdr:nvCxnSpPr>
      <xdr:spPr>
        <a:xfrm flipH="1">
          <a:off x="3095625" y="16620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95</xdr:row>
      <xdr:rowOff>95250</xdr:rowOff>
    </xdr:from>
    <xdr:to>
      <xdr:col>14</xdr:col>
      <xdr:colOff>179916</xdr:colOff>
      <xdr:row>95</xdr:row>
      <xdr:rowOff>95250</xdr:rowOff>
    </xdr:to>
    <xdr:cxnSp macro="">
      <xdr:nvCxnSpPr>
        <xdr:cNvPr id="561" name="Straight Connector 560"/>
        <xdr:cNvCxnSpPr/>
      </xdr:nvCxnSpPr>
      <xdr:spPr>
        <a:xfrm>
          <a:off x="3905250" y="16621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0</xdr:rowOff>
    </xdr:from>
    <xdr:to>
      <xdr:col>7</xdr:col>
      <xdr:colOff>0</xdr:colOff>
      <xdr:row>96</xdr:row>
      <xdr:rowOff>0</xdr:rowOff>
    </xdr:to>
    <xdr:cxnSp macro="">
      <xdr:nvCxnSpPr>
        <xdr:cNvPr id="562" name="Straight Connector 561"/>
        <xdr:cNvCxnSpPr/>
      </xdr:nvCxnSpPr>
      <xdr:spPr>
        <a:xfrm>
          <a:off x="2552700" y="16621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95</xdr:row>
      <xdr:rowOff>95111</xdr:rowOff>
    </xdr:from>
    <xdr:to>
      <xdr:col>12</xdr:col>
      <xdr:colOff>0</xdr:colOff>
      <xdr:row>95</xdr:row>
      <xdr:rowOff>95111</xdr:rowOff>
    </xdr:to>
    <xdr:cxnSp macro="">
      <xdr:nvCxnSpPr>
        <xdr:cNvPr id="563" name="Straight Connector 562"/>
        <xdr:cNvCxnSpPr/>
      </xdr:nvCxnSpPr>
      <xdr:spPr>
        <a:xfrm flipH="1">
          <a:off x="3095625" y="16620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95</xdr:row>
      <xdr:rowOff>95250</xdr:rowOff>
    </xdr:from>
    <xdr:to>
      <xdr:col>14</xdr:col>
      <xdr:colOff>179916</xdr:colOff>
      <xdr:row>95</xdr:row>
      <xdr:rowOff>95250</xdr:rowOff>
    </xdr:to>
    <xdr:cxnSp macro="">
      <xdr:nvCxnSpPr>
        <xdr:cNvPr id="564" name="Straight Connector 563"/>
        <xdr:cNvCxnSpPr/>
      </xdr:nvCxnSpPr>
      <xdr:spPr>
        <a:xfrm>
          <a:off x="3905250" y="16621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0</xdr:rowOff>
    </xdr:from>
    <xdr:to>
      <xdr:col>7</xdr:col>
      <xdr:colOff>0</xdr:colOff>
      <xdr:row>96</xdr:row>
      <xdr:rowOff>0</xdr:rowOff>
    </xdr:to>
    <xdr:cxnSp macro="">
      <xdr:nvCxnSpPr>
        <xdr:cNvPr id="565" name="Straight Connector 564"/>
        <xdr:cNvCxnSpPr/>
      </xdr:nvCxnSpPr>
      <xdr:spPr>
        <a:xfrm>
          <a:off x="2552700" y="16621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95</xdr:row>
      <xdr:rowOff>95111</xdr:rowOff>
    </xdr:from>
    <xdr:to>
      <xdr:col>12</xdr:col>
      <xdr:colOff>0</xdr:colOff>
      <xdr:row>95</xdr:row>
      <xdr:rowOff>95111</xdr:rowOff>
    </xdr:to>
    <xdr:cxnSp macro="">
      <xdr:nvCxnSpPr>
        <xdr:cNvPr id="566" name="Straight Connector 565"/>
        <xdr:cNvCxnSpPr/>
      </xdr:nvCxnSpPr>
      <xdr:spPr>
        <a:xfrm flipH="1">
          <a:off x="3095625" y="16620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99</xdr:row>
      <xdr:rowOff>95250</xdr:rowOff>
    </xdr:from>
    <xdr:to>
      <xdr:col>14</xdr:col>
      <xdr:colOff>179916</xdr:colOff>
      <xdr:row>99</xdr:row>
      <xdr:rowOff>95250</xdr:rowOff>
    </xdr:to>
    <xdr:cxnSp macro="">
      <xdr:nvCxnSpPr>
        <xdr:cNvPr id="567" name="Straight Connector 566"/>
        <xdr:cNvCxnSpPr/>
      </xdr:nvCxnSpPr>
      <xdr:spPr>
        <a:xfrm>
          <a:off x="3905250" y="16506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0</xdr:rowOff>
    </xdr:from>
    <xdr:to>
      <xdr:col>7</xdr:col>
      <xdr:colOff>0</xdr:colOff>
      <xdr:row>100</xdr:row>
      <xdr:rowOff>0</xdr:rowOff>
    </xdr:to>
    <xdr:cxnSp macro="">
      <xdr:nvCxnSpPr>
        <xdr:cNvPr id="568" name="Straight Connector 567"/>
        <xdr:cNvCxnSpPr/>
      </xdr:nvCxnSpPr>
      <xdr:spPr>
        <a:xfrm>
          <a:off x="2552700" y="16506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99</xdr:row>
      <xdr:rowOff>95111</xdr:rowOff>
    </xdr:from>
    <xdr:to>
      <xdr:col>12</xdr:col>
      <xdr:colOff>0</xdr:colOff>
      <xdr:row>99</xdr:row>
      <xdr:rowOff>95111</xdr:rowOff>
    </xdr:to>
    <xdr:cxnSp macro="">
      <xdr:nvCxnSpPr>
        <xdr:cNvPr id="569" name="Straight Connector 568"/>
        <xdr:cNvCxnSpPr/>
      </xdr:nvCxnSpPr>
      <xdr:spPr>
        <a:xfrm flipH="1">
          <a:off x="3095625" y="165066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99</xdr:row>
      <xdr:rowOff>95250</xdr:rowOff>
    </xdr:from>
    <xdr:to>
      <xdr:col>14</xdr:col>
      <xdr:colOff>179916</xdr:colOff>
      <xdr:row>99</xdr:row>
      <xdr:rowOff>95250</xdr:rowOff>
    </xdr:to>
    <xdr:cxnSp macro="">
      <xdr:nvCxnSpPr>
        <xdr:cNvPr id="570" name="Straight Connector 569"/>
        <xdr:cNvCxnSpPr/>
      </xdr:nvCxnSpPr>
      <xdr:spPr>
        <a:xfrm>
          <a:off x="3905250" y="16506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0</xdr:rowOff>
    </xdr:from>
    <xdr:to>
      <xdr:col>7</xdr:col>
      <xdr:colOff>0</xdr:colOff>
      <xdr:row>100</xdr:row>
      <xdr:rowOff>0</xdr:rowOff>
    </xdr:to>
    <xdr:cxnSp macro="">
      <xdr:nvCxnSpPr>
        <xdr:cNvPr id="571" name="Straight Connector 570"/>
        <xdr:cNvCxnSpPr/>
      </xdr:nvCxnSpPr>
      <xdr:spPr>
        <a:xfrm>
          <a:off x="2552700" y="16506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99</xdr:row>
      <xdr:rowOff>95111</xdr:rowOff>
    </xdr:from>
    <xdr:to>
      <xdr:col>12</xdr:col>
      <xdr:colOff>0</xdr:colOff>
      <xdr:row>99</xdr:row>
      <xdr:rowOff>95111</xdr:rowOff>
    </xdr:to>
    <xdr:cxnSp macro="">
      <xdr:nvCxnSpPr>
        <xdr:cNvPr id="572" name="Straight Connector 571"/>
        <xdr:cNvCxnSpPr/>
      </xdr:nvCxnSpPr>
      <xdr:spPr>
        <a:xfrm flipH="1">
          <a:off x="3095625" y="165066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99</xdr:row>
      <xdr:rowOff>95250</xdr:rowOff>
    </xdr:from>
    <xdr:to>
      <xdr:col>14</xdr:col>
      <xdr:colOff>179916</xdr:colOff>
      <xdr:row>99</xdr:row>
      <xdr:rowOff>95250</xdr:rowOff>
    </xdr:to>
    <xdr:cxnSp macro="">
      <xdr:nvCxnSpPr>
        <xdr:cNvPr id="573" name="Straight Connector 572"/>
        <xdr:cNvCxnSpPr/>
      </xdr:nvCxnSpPr>
      <xdr:spPr>
        <a:xfrm>
          <a:off x="3905250" y="16506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0</xdr:rowOff>
    </xdr:from>
    <xdr:to>
      <xdr:col>7</xdr:col>
      <xdr:colOff>0</xdr:colOff>
      <xdr:row>100</xdr:row>
      <xdr:rowOff>0</xdr:rowOff>
    </xdr:to>
    <xdr:cxnSp macro="">
      <xdr:nvCxnSpPr>
        <xdr:cNvPr id="574" name="Straight Connector 573"/>
        <xdr:cNvCxnSpPr/>
      </xdr:nvCxnSpPr>
      <xdr:spPr>
        <a:xfrm>
          <a:off x="2552700" y="16506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99</xdr:row>
      <xdr:rowOff>95111</xdr:rowOff>
    </xdr:from>
    <xdr:to>
      <xdr:col>12</xdr:col>
      <xdr:colOff>0</xdr:colOff>
      <xdr:row>99</xdr:row>
      <xdr:rowOff>95111</xdr:rowOff>
    </xdr:to>
    <xdr:cxnSp macro="">
      <xdr:nvCxnSpPr>
        <xdr:cNvPr id="575" name="Straight Connector 574"/>
        <xdr:cNvCxnSpPr/>
      </xdr:nvCxnSpPr>
      <xdr:spPr>
        <a:xfrm flipH="1">
          <a:off x="3095625" y="165066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99</xdr:row>
      <xdr:rowOff>95250</xdr:rowOff>
    </xdr:from>
    <xdr:to>
      <xdr:col>14</xdr:col>
      <xdr:colOff>179916</xdr:colOff>
      <xdr:row>99</xdr:row>
      <xdr:rowOff>95250</xdr:rowOff>
    </xdr:to>
    <xdr:cxnSp macro="">
      <xdr:nvCxnSpPr>
        <xdr:cNvPr id="576" name="Straight Connector 575"/>
        <xdr:cNvCxnSpPr/>
      </xdr:nvCxnSpPr>
      <xdr:spPr>
        <a:xfrm>
          <a:off x="3905250" y="16506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0</xdr:rowOff>
    </xdr:from>
    <xdr:to>
      <xdr:col>7</xdr:col>
      <xdr:colOff>0</xdr:colOff>
      <xdr:row>100</xdr:row>
      <xdr:rowOff>0</xdr:rowOff>
    </xdr:to>
    <xdr:cxnSp macro="">
      <xdr:nvCxnSpPr>
        <xdr:cNvPr id="577" name="Straight Connector 576"/>
        <xdr:cNvCxnSpPr/>
      </xdr:nvCxnSpPr>
      <xdr:spPr>
        <a:xfrm>
          <a:off x="2552700" y="16506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99</xdr:row>
      <xdr:rowOff>95111</xdr:rowOff>
    </xdr:from>
    <xdr:to>
      <xdr:col>12</xdr:col>
      <xdr:colOff>0</xdr:colOff>
      <xdr:row>99</xdr:row>
      <xdr:rowOff>95111</xdr:rowOff>
    </xdr:to>
    <xdr:cxnSp macro="">
      <xdr:nvCxnSpPr>
        <xdr:cNvPr id="578" name="Straight Connector 577"/>
        <xdr:cNvCxnSpPr/>
      </xdr:nvCxnSpPr>
      <xdr:spPr>
        <a:xfrm flipH="1">
          <a:off x="3095625" y="165066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103</xdr:row>
      <xdr:rowOff>95250</xdr:rowOff>
    </xdr:from>
    <xdr:to>
      <xdr:col>14</xdr:col>
      <xdr:colOff>179916</xdr:colOff>
      <xdr:row>103</xdr:row>
      <xdr:rowOff>95250</xdr:rowOff>
    </xdr:to>
    <xdr:cxnSp macro="">
      <xdr:nvCxnSpPr>
        <xdr:cNvPr id="579" name="Straight Connector 578"/>
        <xdr:cNvCxnSpPr/>
      </xdr:nvCxnSpPr>
      <xdr:spPr>
        <a:xfrm>
          <a:off x="3905250" y="1639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0</xdr:rowOff>
    </xdr:from>
    <xdr:to>
      <xdr:col>7</xdr:col>
      <xdr:colOff>0</xdr:colOff>
      <xdr:row>104</xdr:row>
      <xdr:rowOff>0</xdr:rowOff>
    </xdr:to>
    <xdr:cxnSp macro="">
      <xdr:nvCxnSpPr>
        <xdr:cNvPr id="580" name="Straight Connector 579"/>
        <xdr:cNvCxnSpPr/>
      </xdr:nvCxnSpPr>
      <xdr:spPr>
        <a:xfrm>
          <a:off x="2552700" y="1639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103</xdr:row>
      <xdr:rowOff>95111</xdr:rowOff>
    </xdr:from>
    <xdr:to>
      <xdr:col>12</xdr:col>
      <xdr:colOff>0</xdr:colOff>
      <xdr:row>103</xdr:row>
      <xdr:rowOff>95111</xdr:rowOff>
    </xdr:to>
    <xdr:cxnSp macro="">
      <xdr:nvCxnSpPr>
        <xdr:cNvPr id="581" name="Straight Connector 580"/>
        <xdr:cNvCxnSpPr/>
      </xdr:nvCxnSpPr>
      <xdr:spPr>
        <a:xfrm flipH="1">
          <a:off x="3095625" y="1639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103</xdr:row>
      <xdr:rowOff>95250</xdr:rowOff>
    </xdr:from>
    <xdr:to>
      <xdr:col>14</xdr:col>
      <xdr:colOff>179916</xdr:colOff>
      <xdr:row>103</xdr:row>
      <xdr:rowOff>95250</xdr:rowOff>
    </xdr:to>
    <xdr:cxnSp macro="">
      <xdr:nvCxnSpPr>
        <xdr:cNvPr id="582" name="Straight Connector 581"/>
        <xdr:cNvCxnSpPr/>
      </xdr:nvCxnSpPr>
      <xdr:spPr>
        <a:xfrm>
          <a:off x="3905250" y="1639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0</xdr:rowOff>
    </xdr:from>
    <xdr:to>
      <xdr:col>7</xdr:col>
      <xdr:colOff>0</xdr:colOff>
      <xdr:row>104</xdr:row>
      <xdr:rowOff>0</xdr:rowOff>
    </xdr:to>
    <xdr:cxnSp macro="">
      <xdr:nvCxnSpPr>
        <xdr:cNvPr id="583" name="Straight Connector 582"/>
        <xdr:cNvCxnSpPr/>
      </xdr:nvCxnSpPr>
      <xdr:spPr>
        <a:xfrm>
          <a:off x="2552700" y="1639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103</xdr:row>
      <xdr:rowOff>95111</xdr:rowOff>
    </xdr:from>
    <xdr:to>
      <xdr:col>12</xdr:col>
      <xdr:colOff>0</xdr:colOff>
      <xdr:row>103</xdr:row>
      <xdr:rowOff>95111</xdr:rowOff>
    </xdr:to>
    <xdr:cxnSp macro="">
      <xdr:nvCxnSpPr>
        <xdr:cNvPr id="584" name="Straight Connector 583"/>
        <xdr:cNvCxnSpPr/>
      </xdr:nvCxnSpPr>
      <xdr:spPr>
        <a:xfrm flipH="1">
          <a:off x="3095625" y="1639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103</xdr:row>
      <xdr:rowOff>95250</xdr:rowOff>
    </xdr:from>
    <xdr:to>
      <xdr:col>14</xdr:col>
      <xdr:colOff>179916</xdr:colOff>
      <xdr:row>103</xdr:row>
      <xdr:rowOff>95250</xdr:rowOff>
    </xdr:to>
    <xdr:cxnSp macro="">
      <xdr:nvCxnSpPr>
        <xdr:cNvPr id="585" name="Straight Connector 584"/>
        <xdr:cNvCxnSpPr/>
      </xdr:nvCxnSpPr>
      <xdr:spPr>
        <a:xfrm>
          <a:off x="3905250" y="1639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0</xdr:rowOff>
    </xdr:from>
    <xdr:to>
      <xdr:col>7</xdr:col>
      <xdr:colOff>0</xdr:colOff>
      <xdr:row>104</xdr:row>
      <xdr:rowOff>0</xdr:rowOff>
    </xdr:to>
    <xdr:cxnSp macro="">
      <xdr:nvCxnSpPr>
        <xdr:cNvPr id="586" name="Straight Connector 585"/>
        <xdr:cNvCxnSpPr/>
      </xdr:nvCxnSpPr>
      <xdr:spPr>
        <a:xfrm>
          <a:off x="2552700" y="1639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103</xdr:row>
      <xdr:rowOff>95111</xdr:rowOff>
    </xdr:from>
    <xdr:to>
      <xdr:col>12</xdr:col>
      <xdr:colOff>0</xdr:colOff>
      <xdr:row>103</xdr:row>
      <xdr:rowOff>95111</xdr:rowOff>
    </xdr:to>
    <xdr:cxnSp macro="">
      <xdr:nvCxnSpPr>
        <xdr:cNvPr id="587" name="Straight Connector 586"/>
        <xdr:cNvCxnSpPr/>
      </xdr:nvCxnSpPr>
      <xdr:spPr>
        <a:xfrm flipH="1">
          <a:off x="3095625" y="1639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103</xdr:row>
      <xdr:rowOff>95250</xdr:rowOff>
    </xdr:from>
    <xdr:to>
      <xdr:col>14</xdr:col>
      <xdr:colOff>179916</xdr:colOff>
      <xdr:row>103</xdr:row>
      <xdr:rowOff>95250</xdr:rowOff>
    </xdr:to>
    <xdr:cxnSp macro="">
      <xdr:nvCxnSpPr>
        <xdr:cNvPr id="588" name="Straight Connector 587"/>
        <xdr:cNvCxnSpPr/>
      </xdr:nvCxnSpPr>
      <xdr:spPr>
        <a:xfrm>
          <a:off x="3905250" y="1639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0</xdr:rowOff>
    </xdr:from>
    <xdr:to>
      <xdr:col>7</xdr:col>
      <xdr:colOff>0</xdr:colOff>
      <xdr:row>104</xdr:row>
      <xdr:rowOff>0</xdr:rowOff>
    </xdr:to>
    <xdr:cxnSp macro="">
      <xdr:nvCxnSpPr>
        <xdr:cNvPr id="589" name="Straight Connector 588"/>
        <xdr:cNvCxnSpPr/>
      </xdr:nvCxnSpPr>
      <xdr:spPr>
        <a:xfrm>
          <a:off x="2552700" y="1639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103</xdr:row>
      <xdr:rowOff>95111</xdr:rowOff>
    </xdr:from>
    <xdr:to>
      <xdr:col>12</xdr:col>
      <xdr:colOff>0</xdr:colOff>
      <xdr:row>103</xdr:row>
      <xdr:rowOff>95111</xdr:rowOff>
    </xdr:to>
    <xdr:cxnSp macro="">
      <xdr:nvCxnSpPr>
        <xdr:cNvPr id="590" name="Straight Connector 589"/>
        <xdr:cNvCxnSpPr/>
      </xdr:nvCxnSpPr>
      <xdr:spPr>
        <a:xfrm flipH="1">
          <a:off x="3095625" y="1639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107</xdr:row>
      <xdr:rowOff>95250</xdr:rowOff>
    </xdr:from>
    <xdr:to>
      <xdr:col>14</xdr:col>
      <xdr:colOff>179916</xdr:colOff>
      <xdr:row>107</xdr:row>
      <xdr:rowOff>95250</xdr:rowOff>
    </xdr:to>
    <xdr:cxnSp macro="">
      <xdr:nvCxnSpPr>
        <xdr:cNvPr id="591" name="Straight Connector 590"/>
        <xdr:cNvCxnSpPr/>
      </xdr:nvCxnSpPr>
      <xdr:spPr>
        <a:xfrm>
          <a:off x="3905250" y="16278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0</xdr:rowOff>
    </xdr:from>
    <xdr:to>
      <xdr:col>7</xdr:col>
      <xdr:colOff>0</xdr:colOff>
      <xdr:row>108</xdr:row>
      <xdr:rowOff>0</xdr:rowOff>
    </xdr:to>
    <xdr:cxnSp macro="">
      <xdr:nvCxnSpPr>
        <xdr:cNvPr id="592" name="Straight Connector 591"/>
        <xdr:cNvCxnSpPr/>
      </xdr:nvCxnSpPr>
      <xdr:spPr>
        <a:xfrm>
          <a:off x="2552700" y="16278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107</xdr:row>
      <xdr:rowOff>95111</xdr:rowOff>
    </xdr:from>
    <xdr:to>
      <xdr:col>12</xdr:col>
      <xdr:colOff>0</xdr:colOff>
      <xdr:row>107</xdr:row>
      <xdr:rowOff>95111</xdr:rowOff>
    </xdr:to>
    <xdr:cxnSp macro="">
      <xdr:nvCxnSpPr>
        <xdr:cNvPr id="593" name="Straight Connector 592"/>
        <xdr:cNvCxnSpPr/>
      </xdr:nvCxnSpPr>
      <xdr:spPr>
        <a:xfrm flipH="1">
          <a:off x="3095625" y="16278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107</xdr:row>
      <xdr:rowOff>95250</xdr:rowOff>
    </xdr:from>
    <xdr:to>
      <xdr:col>14</xdr:col>
      <xdr:colOff>179916</xdr:colOff>
      <xdr:row>107</xdr:row>
      <xdr:rowOff>95250</xdr:rowOff>
    </xdr:to>
    <xdr:cxnSp macro="">
      <xdr:nvCxnSpPr>
        <xdr:cNvPr id="594" name="Straight Connector 593"/>
        <xdr:cNvCxnSpPr/>
      </xdr:nvCxnSpPr>
      <xdr:spPr>
        <a:xfrm>
          <a:off x="3905250" y="16278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0</xdr:rowOff>
    </xdr:from>
    <xdr:to>
      <xdr:col>7</xdr:col>
      <xdr:colOff>0</xdr:colOff>
      <xdr:row>108</xdr:row>
      <xdr:rowOff>0</xdr:rowOff>
    </xdr:to>
    <xdr:cxnSp macro="">
      <xdr:nvCxnSpPr>
        <xdr:cNvPr id="595" name="Straight Connector 594"/>
        <xdr:cNvCxnSpPr/>
      </xdr:nvCxnSpPr>
      <xdr:spPr>
        <a:xfrm>
          <a:off x="2552700" y="16278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107</xdr:row>
      <xdr:rowOff>95111</xdr:rowOff>
    </xdr:from>
    <xdr:to>
      <xdr:col>12</xdr:col>
      <xdr:colOff>0</xdr:colOff>
      <xdr:row>107</xdr:row>
      <xdr:rowOff>95111</xdr:rowOff>
    </xdr:to>
    <xdr:cxnSp macro="">
      <xdr:nvCxnSpPr>
        <xdr:cNvPr id="596" name="Straight Connector 595"/>
        <xdr:cNvCxnSpPr/>
      </xdr:nvCxnSpPr>
      <xdr:spPr>
        <a:xfrm flipH="1">
          <a:off x="3095625" y="16278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107</xdr:row>
      <xdr:rowOff>95250</xdr:rowOff>
    </xdr:from>
    <xdr:to>
      <xdr:col>14</xdr:col>
      <xdr:colOff>179916</xdr:colOff>
      <xdr:row>107</xdr:row>
      <xdr:rowOff>95250</xdr:rowOff>
    </xdr:to>
    <xdr:cxnSp macro="">
      <xdr:nvCxnSpPr>
        <xdr:cNvPr id="597" name="Straight Connector 596"/>
        <xdr:cNvCxnSpPr/>
      </xdr:nvCxnSpPr>
      <xdr:spPr>
        <a:xfrm>
          <a:off x="3905250" y="16278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0</xdr:rowOff>
    </xdr:from>
    <xdr:to>
      <xdr:col>7</xdr:col>
      <xdr:colOff>0</xdr:colOff>
      <xdr:row>108</xdr:row>
      <xdr:rowOff>0</xdr:rowOff>
    </xdr:to>
    <xdr:cxnSp macro="">
      <xdr:nvCxnSpPr>
        <xdr:cNvPr id="598" name="Straight Connector 597"/>
        <xdr:cNvCxnSpPr/>
      </xdr:nvCxnSpPr>
      <xdr:spPr>
        <a:xfrm>
          <a:off x="2552700" y="16278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107</xdr:row>
      <xdr:rowOff>95111</xdr:rowOff>
    </xdr:from>
    <xdr:to>
      <xdr:col>12</xdr:col>
      <xdr:colOff>0</xdr:colOff>
      <xdr:row>107</xdr:row>
      <xdr:rowOff>95111</xdr:rowOff>
    </xdr:to>
    <xdr:cxnSp macro="">
      <xdr:nvCxnSpPr>
        <xdr:cNvPr id="599" name="Straight Connector 598"/>
        <xdr:cNvCxnSpPr/>
      </xdr:nvCxnSpPr>
      <xdr:spPr>
        <a:xfrm flipH="1">
          <a:off x="3095625" y="16278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107</xdr:row>
      <xdr:rowOff>95250</xdr:rowOff>
    </xdr:from>
    <xdr:to>
      <xdr:col>14</xdr:col>
      <xdr:colOff>179916</xdr:colOff>
      <xdr:row>107</xdr:row>
      <xdr:rowOff>95250</xdr:rowOff>
    </xdr:to>
    <xdr:cxnSp macro="">
      <xdr:nvCxnSpPr>
        <xdr:cNvPr id="600" name="Straight Connector 599"/>
        <xdr:cNvCxnSpPr/>
      </xdr:nvCxnSpPr>
      <xdr:spPr>
        <a:xfrm>
          <a:off x="3905250" y="16278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0</xdr:rowOff>
    </xdr:from>
    <xdr:to>
      <xdr:col>7</xdr:col>
      <xdr:colOff>0</xdr:colOff>
      <xdr:row>108</xdr:row>
      <xdr:rowOff>0</xdr:rowOff>
    </xdr:to>
    <xdr:cxnSp macro="">
      <xdr:nvCxnSpPr>
        <xdr:cNvPr id="601" name="Straight Connector 600"/>
        <xdr:cNvCxnSpPr/>
      </xdr:nvCxnSpPr>
      <xdr:spPr>
        <a:xfrm>
          <a:off x="2552700" y="16278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107</xdr:row>
      <xdr:rowOff>95111</xdr:rowOff>
    </xdr:from>
    <xdr:to>
      <xdr:col>12</xdr:col>
      <xdr:colOff>0</xdr:colOff>
      <xdr:row>107</xdr:row>
      <xdr:rowOff>95111</xdr:rowOff>
    </xdr:to>
    <xdr:cxnSp macro="">
      <xdr:nvCxnSpPr>
        <xdr:cNvPr id="602" name="Straight Connector 601"/>
        <xdr:cNvCxnSpPr/>
      </xdr:nvCxnSpPr>
      <xdr:spPr>
        <a:xfrm flipH="1">
          <a:off x="3095625" y="16278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111</xdr:row>
      <xdr:rowOff>95250</xdr:rowOff>
    </xdr:from>
    <xdr:to>
      <xdr:col>14</xdr:col>
      <xdr:colOff>179916</xdr:colOff>
      <xdr:row>111</xdr:row>
      <xdr:rowOff>95250</xdr:rowOff>
    </xdr:to>
    <xdr:cxnSp macro="">
      <xdr:nvCxnSpPr>
        <xdr:cNvPr id="603" name="Straight Connector 602"/>
        <xdr:cNvCxnSpPr/>
      </xdr:nvCxnSpPr>
      <xdr:spPr>
        <a:xfrm>
          <a:off x="3905250" y="16163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112</xdr:row>
      <xdr:rowOff>0</xdr:rowOff>
    </xdr:from>
    <xdr:to>
      <xdr:col>7</xdr:col>
      <xdr:colOff>0</xdr:colOff>
      <xdr:row>112</xdr:row>
      <xdr:rowOff>0</xdr:rowOff>
    </xdr:to>
    <xdr:cxnSp macro="">
      <xdr:nvCxnSpPr>
        <xdr:cNvPr id="604" name="Straight Connector 603"/>
        <xdr:cNvCxnSpPr/>
      </xdr:nvCxnSpPr>
      <xdr:spPr>
        <a:xfrm>
          <a:off x="2552700" y="16163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111</xdr:row>
      <xdr:rowOff>95111</xdr:rowOff>
    </xdr:from>
    <xdr:to>
      <xdr:col>12</xdr:col>
      <xdr:colOff>0</xdr:colOff>
      <xdr:row>111</xdr:row>
      <xdr:rowOff>95111</xdr:rowOff>
    </xdr:to>
    <xdr:cxnSp macro="">
      <xdr:nvCxnSpPr>
        <xdr:cNvPr id="605" name="Straight Connector 604"/>
        <xdr:cNvCxnSpPr/>
      </xdr:nvCxnSpPr>
      <xdr:spPr>
        <a:xfrm flipH="1">
          <a:off x="3095625" y="16163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111</xdr:row>
      <xdr:rowOff>95250</xdr:rowOff>
    </xdr:from>
    <xdr:to>
      <xdr:col>14</xdr:col>
      <xdr:colOff>179916</xdr:colOff>
      <xdr:row>111</xdr:row>
      <xdr:rowOff>95250</xdr:rowOff>
    </xdr:to>
    <xdr:cxnSp macro="">
      <xdr:nvCxnSpPr>
        <xdr:cNvPr id="606" name="Straight Connector 605"/>
        <xdr:cNvCxnSpPr/>
      </xdr:nvCxnSpPr>
      <xdr:spPr>
        <a:xfrm>
          <a:off x="3905250" y="16163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112</xdr:row>
      <xdr:rowOff>0</xdr:rowOff>
    </xdr:from>
    <xdr:to>
      <xdr:col>7</xdr:col>
      <xdr:colOff>0</xdr:colOff>
      <xdr:row>112</xdr:row>
      <xdr:rowOff>0</xdr:rowOff>
    </xdr:to>
    <xdr:cxnSp macro="">
      <xdr:nvCxnSpPr>
        <xdr:cNvPr id="607" name="Straight Connector 606"/>
        <xdr:cNvCxnSpPr/>
      </xdr:nvCxnSpPr>
      <xdr:spPr>
        <a:xfrm>
          <a:off x="2552700" y="16163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111</xdr:row>
      <xdr:rowOff>95111</xdr:rowOff>
    </xdr:from>
    <xdr:to>
      <xdr:col>12</xdr:col>
      <xdr:colOff>0</xdr:colOff>
      <xdr:row>111</xdr:row>
      <xdr:rowOff>95111</xdr:rowOff>
    </xdr:to>
    <xdr:cxnSp macro="">
      <xdr:nvCxnSpPr>
        <xdr:cNvPr id="608" name="Straight Connector 607"/>
        <xdr:cNvCxnSpPr/>
      </xdr:nvCxnSpPr>
      <xdr:spPr>
        <a:xfrm flipH="1">
          <a:off x="3095625" y="16163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111</xdr:row>
      <xdr:rowOff>95250</xdr:rowOff>
    </xdr:from>
    <xdr:to>
      <xdr:col>14</xdr:col>
      <xdr:colOff>179916</xdr:colOff>
      <xdr:row>111</xdr:row>
      <xdr:rowOff>95250</xdr:rowOff>
    </xdr:to>
    <xdr:cxnSp macro="">
      <xdr:nvCxnSpPr>
        <xdr:cNvPr id="609" name="Straight Connector 608"/>
        <xdr:cNvCxnSpPr/>
      </xdr:nvCxnSpPr>
      <xdr:spPr>
        <a:xfrm>
          <a:off x="3905250" y="16163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112</xdr:row>
      <xdr:rowOff>0</xdr:rowOff>
    </xdr:from>
    <xdr:to>
      <xdr:col>7</xdr:col>
      <xdr:colOff>0</xdr:colOff>
      <xdr:row>112</xdr:row>
      <xdr:rowOff>0</xdr:rowOff>
    </xdr:to>
    <xdr:cxnSp macro="">
      <xdr:nvCxnSpPr>
        <xdr:cNvPr id="610" name="Straight Connector 609"/>
        <xdr:cNvCxnSpPr/>
      </xdr:nvCxnSpPr>
      <xdr:spPr>
        <a:xfrm>
          <a:off x="2552700" y="16163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111</xdr:row>
      <xdr:rowOff>95111</xdr:rowOff>
    </xdr:from>
    <xdr:to>
      <xdr:col>12</xdr:col>
      <xdr:colOff>0</xdr:colOff>
      <xdr:row>111</xdr:row>
      <xdr:rowOff>95111</xdr:rowOff>
    </xdr:to>
    <xdr:cxnSp macro="">
      <xdr:nvCxnSpPr>
        <xdr:cNvPr id="611" name="Straight Connector 610"/>
        <xdr:cNvCxnSpPr/>
      </xdr:nvCxnSpPr>
      <xdr:spPr>
        <a:xfrm flipH="1">
          <a:off x="3095625" y="16163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111</xdr:row>
      <xdr:rowOff>95250</xdr:rowOff>
    </xdr:from>
    <xdr:to>
      <xdr:col>14</xdr:col>
      <xdr:colOff>179916</xdr:colOff>
      <xdr:row>111</xdr:row>
      <xdr:rowOff>95250</xdr:rowOff>
    </xdr:to>
    <xdr:cxnSp macro="">
      <xdr:nvCxnSpPr>
        <xdr:cNvPr id="612" name="Straight Connector 611"/>
        <xdr:cNvCxnSpPr/>
      </xdr:nvCxnSpPr>
      <xdr:spPr>
        <a:xfrm>
          <a:off x="3905250" y="16163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112</xdr:row>
      <xdr:rowOff>0</xdr:rowOff>
    </xdr:from>
    <xdr:to>
      <xdr:col>7</xdr:col>
      <xdr:colOff>0</xdr:colOff>
      <xdr:row>112</xdr:row>
      <xdr:rowOff>0</xdr:rowOff>
    </xdr:to>
    <xdr:cxnSp macro="">
      <xdr:nvCxnSpPr>
        <xdr:cNvPr id="613" name="Straight Connector 612"/>
        <xdr:cNvCxnSpPr/>
      </xdr:nvCxnSpPr>
      <xdr:spPr>
        <a:xfrm>
          <a:off x="2552700" y="16163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111</xdr:row>
      <xdr:rowOff>95111</xdr:rowOff>
    </xdr:from>
    <xdr:to>
      <xdr:col>12</xdr:col>
      <xdr:colOff>0</xdr:colOff>
      <xdr:row>111</xdr:row>
      <xdr:rowOff>95111</xdr:rowOff>
    </xdr:to>
    <xdr:cxnSp macro="">
      <xdr:nvCxnSpPr>
        <xdr:cNvPr id="614" name="Straight Connector 613"/>
        <xdr:cNvCxnSpPr/>
      </xdr:nvCxnSpPr>
      <xdr:spPr>
        <a:xfrm flipH="1">
          <a:off x="3095625" y="16163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127</xdr:row>
      <xdr:rowOff>91200</xdr:rowOff>
    </xdr:from>
    <xdr:to>
      <xdr:col>15</xdr:col>
      <xdr:colOff>0</xdr:colOff>
      <xdr:row>127</xdr:row>
      <xdr:rowOff>91200</xdr:rowOff>
    </xdr:to>
    <xdr:cxnSp macro="">
      <xdr:nvCxnSpPr>
        <xdr:cNvPr id="615" name="Straight Connector 614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128</xdr:row>
      <xdr:rowOff>0</xdr:rowOff>
    </xdr:from>
    <xdr:to>
      <xdr:col>7</xdr:col>
      <xdr:colOff>0</xdr:colOff>
      <xdr:row>128</xdr:row>
      <xdr:rowOff>0</xdr:rowOff>
    </xdr:to>
    <xdr:cxnSp macro="">
      <xdr:nvCxnSpPr>
        <xdr:cNvPr id="616" name="Straight Connector 615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128</xdr:row>
      <xdr:rowOff>0</xdr:rowOff>
    </xdr:from>
    <xdr:to>
      <xdr:col>12</xdr:col>
      <xdr:colOff>0</xdr:colOff>
      <xdr:row>128</xdr:row>
      <xdr:rowOff>0</xdr:rowOff>
    </xdr:to>
    <xdr:cxnSp macro="">
      <xdr:nvCxnSpPr>
        <xdr:cNvPr id="617" name="Straight Connector 616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131</xdr:row>
      <xdr:rowOff>91200</xdr:rowOff>
    </xdr:from>
    <xdr:to>
      <xdr:col>15</xdr:col>
      <xdr:colOff>0</xdr:colOff>
      <xdr:row>131</xdr:row>
      <xdr:rowOff>91200</xdr:rowOff>
    </xdr:to>
    <xdr:cxnSp macro="">
      <xdr:nvCxnSpPr>
        <xdr:cNvPr id="618" name="Straight Connector 617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132</xdr:row>
      <xdr:rowOff>0</xdr:rowOff>
    </xdr:from>
    <xdr:to>
      <xdr:col>7</xdr:col>
      <xdr:colOff>0</xdr:colOff>
      <xdr:row>132</xdr:row>
      <xdr:rowOff>0</xdr:rowOff>
    </xdr:to>
    <xdr:cxnSp macro="">
      <xdr:nvCxnSpPr>
        <xdr:cNvPr id="619" name="Straight Connector 618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132</xdr:row>
      <xdr:rowOff>0</xdr:rowOff>
    </xdr:from>
    <xdr:to>
      <xdr:col>12</xdr:col>
      <xdr:colOff>0</xdr:colOff>
      <xdr:row>132</xdr:row>
      <xdr:rowOff>0</xdr:rowOff>
    </xdr:to>
    <xdr:cxnSp macro="">
      <xdr:nvCxnSpPr>
        <xdr:cNvPr id="620" name="Straight Connector 619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135</xdr:row>
      <xdr:rowOff>91200</xdr:rowOff>
    </xdr:from>
    <xdr:to>
      <xdr:col>15</xdr:col>
      <xdr:colOff>0</xdr:colOff>
      <xdr:row>135</xdr:row>
      <xdr:rowOff>91200</xdr:rowOff>
    </xdr:to>
    <xdr:cxnSp macro="">
      <xdr:nvCxnSpPr>
        <xdr:cNvPr id="621" name="Straight Connector 620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136</xdr:row>
      <xdr:rowOff>0</xdr:rowOff>
    </xdr:from>
    <xdr:to>
      <xdr:col>7</xdr:col>
      <xdr:colOff>0</xdr:colOff>
      <xdr:row>136</xdr:row>
      <xdr:rowOff>0</xdr:rowOff>
    </xdr:to>
    <xdr:cxnSp macro="">
      <xdr:nvCxnSpPr>
        <xdr:cNvPr id="622" name="Straight Connector 621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136</xdr:row>
      <xdr:rowOff>0</xdr:rowOff>
    </xdr:from>
    <xdr:to>
      <xdr:col>12</xdr:col>
      <xdr:colOff>0</xdr:colOff>
      <xdr:row>136</xdr:row>
      <xdr:rowOff>0</xdr:rowOff>
    </xdr:to>
    <xdr:cxnSp macro="">
      <xdr:nvCxnSpPr>
        <xdr:cNvPr id="623" name="Straight Connector 622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139</xdr:row>
      <xdr:rowOff>91200</xdr:rowOff>
    </xdr:from>
    <xdr:to>
      <xdr:col>15</xdr:col>
      <xdr:colOff>0</xdr:colOff>
      <xdr:row>139</xdr:row>
      <xdr:rowOff>91200</xdr:rowOff>
    </xdr:to>
    <xdr:cxnSp macro="">
      <xdr:nvCxnSpPr>
        <xdr:cNvPr id="624" name="Straight Connector 623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140</xdr:row>
      <xdr:rowOff>0</xdr:rowOff>
    </xdr:from>
    <xdr:to>
      <xdr:col>7</xdr:col>
      <xdr:colOff>0</xdr:colOff>
      <xdr:row>140</xdr:row>
      <xdr:rowOff>0</xdr:rowOff>
    </xdr:to>
    <xdr:cxnSp macro="">
      <xdr:nvCxnSpPr>
        <xdr:cNvPr id="625" name="Straight Connector 624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140</xdr:row>
      <xdr:rowOff>0</xdr:rowOff>
    </xdr:from>
    <xdr:to>
      <xdr:col>12</xdr:col>
      <xdr:colOff>0</xdr:colOff>
      <xdr:row>140</xdr:row>
      <xdr:rowOff>0</xdr:rowOff>
    </xdr:to>
    <xdr:cxnSp macro="">
      <xdr:nvCxnSpPr>
        <xdr:cNvPr id="626" name="Straight Connector 625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143</xdr:row>
      <xdr:rowOff>91200</xdr:rowOff>
    </xdr:from>
    <xdr:to>
      <xdr:col>15</xdr:col>
      <xdr:colOff>0</xdr:colOff>
      <xdr:row>143</xdr:row>
      <xdr:rowOff>91200</xdr:rowOff>
    </xdr:to>
    <xdr:cxnSp macro="">
      <xdr:nvCxnSpPr>
        <xdr:cNvPr id="627" name="Straight Connector 626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144</xdr:row>
      <xdr:rowOff>0</xdr:rowOff>
    </xdr:from>
    <xdr:to>
      <xdr:col>7</xdr:col>
      <xdr:colOff>0</xdr:colOff>
      <xdr:row>144</xdr:row>
      <xdr:rowOff>0</xdr:rowOff>
    </xdr:to>
    <xdr:cxnSp macro="">
      <xdr:nvCxnSpPr>
        <xdr:cNvPr id="628" name="Straight Connector 627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144</xdr:row>
      <xdr:rowOff>0</xdr:rowOff>
    </xdr:from>
    <xdr:to>
      <xdr:col>12</xdr:col>
      <xdr:colOff>0</xdr:colOff>
      <xdr:row>144</xdr:row>
      <xdr:rowOff>0</xdr:rowOff>
    </xdr:to>
    <xdr:cxnSp macro="">
      <xdr:nvCxnSpPr>
        <xdr:cNvPr id="629" name="Straight Connector 628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147</xdr:row>
      <xdr:rowOff>91200</xdr:rowOff>
    </xdr:from>
    <xdr:to>
      <xdr:col>15</xdr:col>
      <xdr:colOff>0</xdr:colOff>
      <xdr:row>147</xdr:row>
      <xdr:rowOff>91200</xdr:rowOff>
    </xdr:to>
    <xdr:cxnSp macro="">
      <xdr:nvCxnSpPr>
        <xdr:cNvPr id="630" name="Straight Connector 629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148</xdr:row>
      <xdr:rowOff>0</xdr:rowOff>
    </xdr:from>
    <xdr:to>
      <xdr:col>7</xdr:col>
      <xdr:colOff>0</xdr:colOff>
      <xdr:row>148</xdr:row>
      <xdr:rowOff>0</xdr:rowOff>
    </xdr:to>
    <xdr:cxnSp macro="">
      <xdr:nvCxnSpPr>
        <xdr:cNvPr id="631" name="Straight Connector 630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148</xdr:row>
      <xdr:rowOff>0</xdr:rowOff>
    </xdr:from>
    <xdr:to>
      <xdr:col>12</xdr:col>
      <xdr:colOff>0</xdr:colOff>
      <xdr:row>148</xdr:row>
      <xdr:rowOff>0</xdr:rowOff>
    </xdr:to>
    <xdr:cxnSp macro="">
      <xdr:nvCxnSpPr>
        <xdr:cNvPr id="632" name="Straight Connector 631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152</xdr:row>
      <xdr:rowOff>3174</xdr:rowOff>
    </xdr:from>
    <xdr:to>
      <xdr:col>14</xdr:col>
      <xdr:colOff>179916</xdr:colOff>
      <xdr:row>152</xdr:row>
      <xdr:rowOff>3174</xdr:rowOff>
    </xdr:to>
    <xdr:cxnSp macro="">
      <xdr:nvCxnSpPr>
        <xdr:cNvPr id="633" name="Straight Connector 632"/>
        <xdr:cNvCxnSpPr/>
      </xdr:nvCxnSpPr>
      <xdr:spPr>
        <a:xfrm>
          <a:off x="3905250" y="241680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152</xdr:row>
      <xdr:rowOff>0</xdr:rowOff>
    </xdr:from>
    <xdr:to>
      <xdr:col>7</xdr:col>
      <xdr:colOff>0</xdr:colOff>
      <xdr:row>152</xdr:row>
      <xdr:rowOff>0</xdr:rowOff>
    </xdr:to>
    <xdr:cxnSp macro="">
      <xdr:nvCxnSpPr>
        <xdr:cNvPr id="634" name="Straight Connector 633"/>
        <xdr:cNvCxnSpPr/>
      </xdr:nvCxnSpPr>
      <xdr:spPr>
        <a:xfrm>
          <a:off x="2552700" y="24164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152</xdr:row>
      <xdr:rowOff>0</xdr:rowOff>
    </xdr:from>
    <xdr:to>
      <xdr:col>12</xdr:col>
      <xdr:colOff>0</xdr:colOff>
      <xdr:row>152</xdr:row>
      <xdr:rowOff>0</xdr:rowOff>
    </xdr:to>
    <xdr:cxnSp macro="">
      <xdr:nvCxnSpPr>
        <xdr:cNvPr id="635" name="Straight Connector 634"/>
        <xdr:cNvCxnSpPr/>
      </xdr:nvCxnSpPr>
      <xdr:spPr>
        <a:xfrm flipH="1">
          <a:off x="3095625" y="24164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156</xdr:row>
      <xdr:rowOff>3174</xdr:rowOff>
    </xdr:from>
    <xdr:to>
      <xdr:col>14</xdr:col>
      <xdr:colOff>179916</xdr:colOff>
      <xdr:row>156</xdr:row>
      <xdr:rowOff>3174</xdr:rowOff>
    </xdr:to>
    <xdr:cxnSp macro="">
      <xdr:nvCxnSpPr>
        <xdr:cNvPr id="636" name="Straight Connector 635"/>
        <xdr:cNvCxnSpPr/>
      </xdr:nvCxnSpPr>
      <xdr:spPr>
        <a:xfrm>
          <a:off x="3905250" y="240537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156</xdr:row>
      <xdr:rowOff>0</xdr:rowOff>
    </xdr:from>
    <xdr:to>
      <xdr:col>7</xdr:col>
      <xdr:colOff>0</xdr:colOff>
      <xdr:row>156</xdr:row>
      <xdr:rowOff>0</xdr:rowOff>
    </xdr:to>
    <xdr:cxnSp macro="">
      <xdr:nvCxnSpPr>
        <xdr:cNvPr id="637" name="Straight Connector 636"/>
        <xdr:cNvCxnSpPr/>
      </xdr:nvCxnSpPr>
      <xdr:spPr>
        <a:xfrm>
          <a:off x="2552700" y="24050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156</xdr:row>
      <xdr:rowOff>0</xdr:rowOff>
    </xdr:from>
    <xdr:to>
      <xdr:col>12</xdr:col>
      <xdr:colOff>0</xdr:colOff>
      <xdr:row>156</xdr:row>
      <xdr:rowOff>0</xdr:rowOff>
    </xdr:to>
    <xdr:cxnSp macro="">
      <xdr:nvCxnSpPr>
        <xdr:cNvPr id="638" name="Straight Connector 637"/>
        <xdr:cNvCxnSpPr/>
      </xdr:nvCxnSpPr>
      <xdr:spPr>
        <a:xfrm flipH="1">
          <a:off x="3095625" y="24050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160</xdr:row>
      <xdr:rowOff>3174</xdr:rowOff>
    </xdr:from>
    <xdr:to>
      <xdr:col>14</xdr:col>
      <xdr:colOff>179916</xdr:colOff>
      <xdr:row>160</xdr:row>
      <xdr:rowOff>3174</xdr:rowOff>
    </xdr:to>
    <xdr:cxnSp macro="">
      <xdr:nvCxnSpPr>
        <xdr:cNvPr id="639" name="Straight Connector 638"/>
        <xdr:cNvCxnSpPr/>
      </xdr:nvCxnSpPr>
      <xdr:spPr>
        <a:xfrm>
          <a:off x="3905250" y="239394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160</xdr:row>
      <xdr:rowOff>0</xdr:rowOff>
    </xdr:from>
    <xdr:to>
      <xdr:col>7</xdr:col>
      <xdr:colOff>0</xdr:colOff>
      <xdr:row>160</xdr:row>
      <xdr:rowOff>0</xdr:rowOff>
    </xdr:to>
    <xdr:cxnSp macro="">
      <xdr:nvCxnSpPr>
        <xdr:cNvPr id="640" name="Straight Connector 639"/>
        <xdr:cNvCxnSpPr/>
      </xdr:nvCxnSpPr>
      <xdr:spPr>
        <a:xfrm>
          <a:off x="2552700" y="23936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160</xdr:row>
      <xdr:rowOff>0</xdr:rowOff>
    </xdr:from>
    <xdr:to>
      <xdr:col>12</xdr:col>
      <xdr:colOff>0</xdr:colOff>
      <xdr:row>160</xdr:row>
      <xdr:rowOff>0</xdr:rowOff>
    </xdr:to>
    <xdr:cxnSp macro="">
      <xdr:nvCxnSpPr>
        <xdr:cNvPr id="641" name="Straight Connector 640"/>
        <xdr:cNvCxnSpPr/>
      </xdr:nvCxnSpPr>
      <xdr:spPr>
        <a:xfrm flipH="1">
          <a:off x="3095625" y="23936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164</xdr:row>
      <xdr:rowOff>3174</xdr:rowOff>
    </xdr:from>
    <xdr:to>
      <xdr:col>14</xdr:col>
      <xdr:colOff>179916</xdr:colOff>
      <xdr:row>164</xdr:row>
      <xdr:rowOff>3174</xdr:rowOff>
    </xdr:to>
    <xdr:cxnSp macro="">
      <xdr:nvCxnSpPr>
        <xdr:cNvPr id="642" name="Straight Connector 641"/>
        <xdr:cNvCxnSpPr/>
      </xdr:nvCxnSpPr>
      <xdr:spPr>
        <a:xfrm>
          <a:off x="3905250" y="238251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164</xdr:row>
      <xdr:rowOff>0</xdr:rowOff>
    </xdr:from>
    <xdr:to>
      <xdr:col>7</xdr:col>
      <xdr:colOff>0</xdr:colOff>
      <xdr:row>164</xdr:row>
      <xdr:rowOff>0</xdr:rowOff>
    </xdr:to>
    <xdr:cxnSp macro="">
      <xdr:nvCxnSpPr>
        <xdr:cNvPr id="643" name="Straight Connector 642"/>
        <xdr:cNvCxnSpPr/>
      </xdr:nvCxnSpPr>
      <xdr:spPr>
        <a:xfrm>
          <a:off x="2552700" y="23822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164</xdr:row>
      <xdr:rowOff>0</xdr:rowOff>
    </xdr:from>
    <xdr:to>
      <xdr:col>12</xdr:col>
      <xdr:colOff>0</xdr:colOff>
      <xdr:row>164</xdr:row>
      <xdr:rowOff>0</xdr:rowOff>
    </xdr:to>
    <xdr:cxnSp macro="">
      <xdr:nvCxnSpPr>
        <xdr:cNvPr id="644" name="Straight Connector 643"/>
        <xdr:cNvCxnSpPr/>
      </xdr:nvCxnSpPr>
      <xdr:spPr>
        <a:xfrm flipH="1">
          <a:off x="3095625" y="23822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168</xdr:row>
      <xdr:rowOff>3174</xdr:rowOff>
    </xdr:from>
    <xdr:to>
      <xdr:col>14</xdr:col>
      <xdr:colOff>179916</xdr:colOff>
      <xdr:row>168</xdr:row>
      <xdr:rowOff>3174</xdr:rowOff>
    </xdr:to>
    <xdr:cxnSp macro="">
      <xdr:nvCxnSpPr>
        <xdr:cNvPr id="645" name="Straight Connector 644"/>
        <xdr:cNvCxnSpPr/>
      </xdr:nvCxnSpPr>
      <xdr:spPr>
        <a:xfrm>
          <a:off x="3905250" y="237108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168</xdr:row>
      <xdr:rowOff>0</xdr:rowOff>
    </xdr:from>
    <xdr:to>
      <xdr:col>7</xdr:col>
      <xdr:colOff>0</xdr:colOff>
      <xdr:row>168</xdr:row>
      <xdr:rowOff>0</xdr:rowOff>
    </xdr:to>
    <xdr:cxnSp macro="">
      <xdr:nvCxnSpPr>
        <xdr:cNvPr id="646" name="Straight Connector 645"/>
        <xdr:cNvCxnSpPr/>
      </xdr:nvCxnSpPr>
      <xdr:spPr>
        <a:xfrm>
          <a:off x="2552700" y="2370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168</xdr:row>
      <xdr:rowOff>0</xdr:rowOff>
    </xdr:from>
    <xdr:to>
      <xdr:col>12</xdr:col>
      <xdr:colOff>0</xdr:colOff>
      <xdr:row>168</xdr:row>
      <xdr:rowOff>0</xdr:rowOff>
    </xdr:to>
    <xdr:cxnSp macro="">
      <xdr:nvCxnSpPr>
        <xdr:cNvPr id="647" name="Straight Connector 646"/>
        <xdr:cNvCxnSpPr/>
      </xdr:nvCxnSpPr>
      <xdr:spPr>
        <a:xfrm flipH="1">
          <a:off x="3095625" y="2370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196</xdr:row>
      <xdr:rowOff>3174</xdr:rowOff>
    </xdr:from>
    <xdr:to>
      <xdr:col>14</xdr:col>
      <xdr:colOff>179916</xdr:colOff>
      <xdr:row>196</xdr:row>
      <xdr:rowOff>3174</xdr:rowOff>
    </xdr:to>
    <xdr:cxnSp macro="">
      <xdr:nvCxnSpPr>
        <xdr:cNvPr id="648" name="Straight Connector 647"/>
        <xdr:cNvCxnSpPr/>
      </xdr:nvCxnSpPr>
      <xdr:spPr>
        <a:xfrm>
          <a:off x="3905250" y="235965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196</xdr:row>
      <xdr:rowOff>0</xdr:rowOff>
    </xdr:from>
    <xdr:to>
      <xdr:col>7</xdr:col>
      <xdr:colOff>0</xdr:colOff>
      <xdr:row>196</xdr:row>
      <xdr:rowOff>0</xdr:rowOff>
    </xdr:to>
    <xdr:cxnSp macro="">
      <xdr:nvCxnSpPr>
        <xdr:cNvPr id="649" name="Straight Connector 648"/>
        <xdr:cNvCxnSpPr/>
      </xdr:nvCxnSpPr>
      <xdr:spPr>
        <a:xfrm>
          <a:off x="2552700" y="23593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196</xdr:row>
      <xdr:rowOff>0</xdr:rowOff>
    </xdr:from>
    <xdr:to>
      <xdr:col>12</xdr:col>
      <xdr:colOff>0</xdr:colOff>
      <xdr:row>196</xdr:row>
      <xdr:rowOff>0</xdr:rowOff>
    </xdr:to>
    <xdr:cxnSp macro="">
      <xdr:nvCxnSpPr>
        <xdr:cNvPr id="650" name="Straight Connector 649"/>
        <xdr:cNvCxnSpPr/>
      </xdr:nvCxnSpPr>
      <xdr:spPr>
        <a:xfrm flipH="1">
          <a:off x="3095625" y="23593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172</xdr:row>
      <xdr:rowOff>3174</xdr:rowOff>
    </xdr:from>
    <xdr:to>
      <xdr:col>14</xdr:col>
      <xdr:colOff>179916</xdr:colOff>
      <xdr:row>172</xdr:row>
      <xdr:rowOff>3174</xdr:rowOff>
    </xdr:to>
    <xdr:cxnSp macro="">
      <xdr:nvCxnSpPr>
        <xdr:cNvPr id="651" name="Straight Connector 650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172</xdr:row>
      <xdr:rowOff>0</xdr:rowOff>
    </xdr:from>
    <xdr:to>
      <xdr:col>7</xdr:col>
      <xdr:colOff>0</xdr:colOff>
      <xdr:row>172</xdr:row>
      <xdr:rowOff>0</xdr:rowOff>
    </xdr:to>
    <xdr:cxnSp macro="">
      <xdr:nvCxnSpPr>
        <xdr:cNvPr id="652" name="Straight Connector 651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172</xdr:row>
      <xdr:rowOff>0</xdr:rowOff>
    </xdr:from>
    <xdr:to>
      <xdr:col>12</xdr:col>
      <xdr:colOff>0</xdr:colOff>
      <xdr:row>172</xdr:row>
      <xdr:rowOff>0</xdr:rowOff>
    </xdr:to>
    <xdr:cxnSp macro="">
      <xdr:nvCxnSpPr>
        <xdr:cNvPr id="653" name="Straight Connector 652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176</xdr:row>
      <xdr:rowOff>3174</xdr:rowOff>
    </xdr:from>
    <xdr:to>
      <xdr:col>14</xdr:col>
      <xdr:colOff>179916</xdr:colOff>
      <xdr:row>176</xdr:row>
      <xdr:rowOff>3174</xdr:rowOff>
    </xdr:to>
    <xdr:cxnSp macro="">
      <xdr:nvCxnSpPr>
        <xdr:cNvPr id="654" name="Straight Connector 653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176</xdr:row>
      <xdr:rowOff>0</xdr:rowOff>
    </xdr:from>
    <xdr:to>
      <xdr:col>7</xdr:col>
      <xdr:colOff>0</xdr:colOff>
      <xdr:row>176</xdr:row>
      <xdr:rowOff>0</xdr:rowOff>
    </xdr:to>
    <xdr:cxnSp macro="">
      <xdr:nvCxnSpPr>
        <xdr:cNvPr id="655" name="Straight Connector 654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176</xdr:row>
      <xdr:rowOff>0</xdr:rowOff>
    </xdr:from>
    <xdr:to>
      <xdr:col>12</xdr:col>
      <xdr:colOff>0</xdr:colOff>
      <xdr:row>176</xdr:row>
      <xdr:rowOff>0</xdr:rowOff>
    </xdr:to>
    <xdr:cxnSp macro="">
      <xdr:nvCxnSpPr>
        <xdr:cNvPr id="656" name="Straight Connector 655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180</xdr:row>
      <xdr:rowOff>3174</xdr:rowOff>
    </xdr:from>
    <xdr:to>
      <xdr:col>14</xdr:col>
      <xdr:colOff>179916</xdr:colOff>
      <xdr:row>180</xdr:row>
      <xdr:rowOff>3174</xdr:rowOff>
    </xdr:to>
    <xdr:cxnSp macro="">
      <xdr:nvCxnSpPr>
        <xdr:cNvPr id="657" name="Straight Connector 656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180</xdr:row>
      <xdr:rowOff>0</xdr:rowOff>
    </xdr:from>
    <xdr:to>
      <xdr:col>7</xdr:col>
      <xdr:colOff>0</xdr:colOff>
      <xdr:row>180</xdr:row>
      <xdr:rowOff>0</xdr:rowOff>
    </xdr:to>
    <xdr:cxnSp macro="">
      <xdr:nvCxnSpPr>
        <xdr:cNvPr id="658" name="Straight Connector 657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180</xdr:row>
      <xdr:rowOff>0</xdr:rowOff>
    </xdr:from>
    <xdr:to>
      <xdr:col>12</xdr:col>
      <xdr:colOff>0</xdr:colOff>
      <xdr:row>180</xdr:row>
      <xdr:rowOff>0</xdr:rowOff>
    </xdr:to>
    <xdr:cxnSp macro="">
      <xdr:nvCxnSpPr>
        <xdr:cNvPr id="659" name="Straight Connector 658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184</xdr:row>
      <xdr:rowOff>3174</xdr:rowOff>
    </xdr:from>
    <xdr:to>
      <xdr:col>14</xdr:col>
      <xdr:colOff>179916</xdr:colOff>
      <xdr:row>184</xdr:row>
      <xdr:rowOff>3174</xdr:rowOff>
    </xdr:to>
    <xdr:cxnSp macro="">
      <xdr:nvCxnSpPr>
        <xdr:cNvPr id="660" name="Straight Connector 659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184</xdr:row>
      <xdr:rowOff>0</xdr:rowOff>
    </xdr:from>
    <xdr:to>
      <xdr:col>7</xdr:col>
      <xdr:colOff>0</xdr:colOff>
      <xdr:row>184</xdr:row>
      <xdr:rowOff>0</xdr:rowOff>
    </xdr:to>
    <xdr:cxnSp macro="">
      <xdr:nvCxnSpPr>
        <xdr:cNvPr id="661" name="Straight Connector 660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184</xdr:row>
      <xdr:rowOff>0</xdr:rowOff>
    </xdr:from>
    <xdr:to>
      <xdr:col>12</xdr:col>
      <xdr:colOff>0</xdr:colOff>
      <xdr:row>184</xdr:row>
      <xdr:rowOff>0</xdr:rowOff>
    </xdr:to>
    <xdr:cxnSp macro="">
      <xdr:nvCxnSpPr>
        <xdr:cNvPr id="662" name="Straight Connector 661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188</xdr:row>
      <xdr:rowOff>3174</xdr:rowOff>
    </xdr:from>
    <xdr:to>
      <xdr:col>14</xdr:col>
      <xdr:colOff>179916</xdr:colOff>
      <xdr:row>188</xdr:row>
      <xdr:rowOff>3174</xdr:rowOff>
    </xdr:to>
    <xdr:cxnSp macro="">
      <xdr:nvCxnSpPr>
        <xdr:cNvPr id="663" name="Straight Connector 662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188</xdr:row>
      <xdr:rowOff>0</xdr:rowOff>
    </xdr:from>
    <xdr:to>
      <xdr:col>7</xdr:col>
      <xdr:colOff>0</xdr:colOff>
      <xdr:row>188</xdr:row>
      <xdr:rowOff>0</xdr:rowOff>
    </xdr:to>
    <xdr:cxnSp macro="">
      <xdr:nvCxnSpPr>
        <xdr:cNvPr id="664" name="Straight Connector 663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188</xdr:row>
      <xdr:rowOff>0</xdr:rowOff>
    </xdr:from>
    <xdr:to>
      <xdr:col>12</xdr:col>
      <xdr:colOff>0</xdr:colOff>
      <xdr:row>188</xdr:row>
      <xdr:rowOff>0</xdr:rowOff>
    </xdr:to>
    <xdr:cxnSp macro="">
      <xdr:nvCxnSpPr>
        <xdr:cNvPr id="665" name="Straight Connector 664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192</xdr:row>
      <xdr:rowOff>3174</xdr:rowOff>
    </xdr:from>
    <xdr:to>
      <xdr:col>14</xdr:col>
      <xdr:colOff>179916</xdr:colOff>
      <xdr:row>192</xdr:row>
      <xdr:rowOff>3174</xdr:rowOff>
    </xdr:to>
    <xdr:cxnSp macro="">
      <xdr:nvCxnSpPr>
        <xdr:cNvPr id="666" name="Straight Connector 665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192</xdr:row>
      <xdr:rowOff>0</xdr:rowOff>
    </xdr:from>
    <xdr:to>
      <xdr:col>7</xdr:col>
      <xdr:colOff>0</xdr:colOff>
      <xdr:row>192</xdr:row>
      <xdr:rowOff>0</xdr:rowOff>
    </xdr:to>
    <xdr:cxnSp macro="">
      <xdr:nvCxnSpPr>
        <xdr:cNvPr id="667" name="Straight Connector 666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192</xdr:row>
      <xdr:rowOff>0</xdr:rowOff>
    </xdr:from>
    <xdr:to>
      <xdr:col>12</xdr:col>
      <xdr:colOff>0</xdr:colOff>
      <xdr:row>192</xdr:row>
      <xdr:rowOff>0</xdr:rowOff>
    </xdr:to>
    <xdr:cxnSp macro="">
      <xdr:nvCxnSpPr>
        <xdr:cNvPr id="668" name="Straight Connector 667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20</xdr:row>
      <xdr:rowOff>0</xdr:rowOff>
    </xdr:from>
    <xdr:to>
      <xdr:col>8</xdr:col>
      <xdr:colOff>0</xdr:colOff>
      <xdr:row>20</xdr:row>
      <xdr:rowOff>0</xdr:rowOff>
    </xdr:to>
    <xdr:cxnSp macro="">
      <xdr:nvCxnSpPr>
        <xdr:cNvPr id="201" name="Straight Connector 200"/>
        <xdr:cNvCxnSpPr/>
      </xdr:nvCxnSpPr>
      <xdr:spPr>
        <a:xfrm flipH="1">
          <a:off x="2733676" y="4162425"/>
          <a:ext cx="180974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204" name="Straight Connector 203"/>
        <xdr:cNvCxnSpPr/>
      </xdr:nvCxnSpPr>
      <xdr:spPr>
        <a:xfrm>
          <a:off x="3276600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S%20-%20Prices%20%20Terms%20-%20SMART%20-%20dtd%20%2001-07-11%20Tschannen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All Sales System Active Parts"/>
      <sheetName val="1 - 07"/>
      <sheetName val="2 - C07A"/>
      <sheetName val="3 - C07 Concentric"/>
      <sheetName val="4 - C08"/>
      <sheetName val="5 - E20 &amp; E27"/>
      <sheetName val="6 - E33"/>
      <sheetName val="7 - E37"/>
      <sheetName val="8 - E50"/>
      <sheetName val="9 - 01"/>
      <sheetName val="10 - 04"/>
      <sheetName val="11 - 06"/>
      <sheetName val="12 - 07R"/>
      <sheetName val="13 - 08"/>
      <sheetName val="14 - Classic Collet Knobs"/>
      <sheetName val="15 - Soft Touch, Push-on Knobs"/>
      <sheetName val="16 - K1 Metal Knobs"/>
      <sheetName val="17 - Printing &amp; Give Aways"/>
    </sheetNames>
    <sheetDataSet>
      <sheetData sheetId="0">
        <row r="11">
          <cell r="M11" t="str">
            <v>CHF</v>
          </cell>
          <cell r="N11">
            <v>1</v>
          </cell>
        </row>
        <row r="12">
          <cell r="M12" t="str">
            <v>GBP</v>
          </cell>
          <cell r="N12">
            <v>1.5</v>
          </cell>
        </row>
        <row r="13">
          <cell r="M13" t="str">
            <v>USD</v>
          </cell>
          <cell r="N13">
            <v>0.9</v>
          </cell>
        </row>
        <row r="14">
          <cell r="M14" t="str">
            <v>EUR</v>
          </cell>
          <cell r="N14">
            <v>1.3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U118"/>
  <sheetViews>
    <sheetView zoomScale="120" zoomScaleNormal="120" workbookViewId="0">
      <selection activeCell="A10" sqref="A10"/>
    </sheetView>
  </sheetViews>
  <sheetFormatPr defaultColWidth="8.85546875" defaultRowHeight="15" x14ac:dyDescent="0.25"/>
  <cols>
    <col min="1" max="1" width="6.7109375" customWidth="1"/>
    <col min="2" max="2" width="16.28515625" customWidth="1"/>
    <col min="3" max="3" width="10.7109375" customWidth="1"/>
    <col min="4" max="4" width="11.28515625" customWidth="1"/>
    <col min="5" max="5" width="1.7109375" customWidth="1"/>
    <col min="6" max="7" width="2.7109375" customWidth="1"/>
    <col min="8" max="9" width="4" customWidth="1"/>
    <col min="10" max="10" width="4.7109375" style="2" customWidth="1"/>
    <col min="11" max="11" width="4.7109375" style="7" customWidth="1"/>
    <col min="12" max="12" width="10.7109375" style="2" customWidth="1"/>
    <col min="13" max="13" width="10.7109375" style="5" customWidth="1"/>
    <col min="14" max="14" width="2.7109375" style="6" customWidth="1"/>
    <col min="15" max="16" width="10.7109375" style="1" customWidth="1"/>
    <col min="17" max="17" width="6" customWidth="1"/>
    <col min="18" max="18" width="8.7109375" customWidth="1"/>
    <col min="19" max="19" width="1.7109375" customWidth="1"/>
    <col min="20" max="21" width="2.7109375" customWidth="1"/>
  </cols>
  <sheetData>
    <row r="1" spans="1:20" ht="21.75" thickBot="1" x14ac:dyDescent="0.4">
      <c r="A1" s="48" t="s">
        <v>126</v>
      </c>
    </row>
    <row r="2" spans="1:20" ht="15" customHeight="1" thickBot="1" x14ac:dyDescent="0.3">
      <c r="L2" s="125" t="s">
        <v>25</v>
      </c>
      <c r="M2" s="126"/>
      <c r="O2" s="127" t="s">
        <v>26</v>
      </c>
      <c r="P2" s="128"/>
    </row>
    <row r="3" spans="1:20" ht="15" customHeight="1" x14ac:dyDescent="0.25">
      <c r="A3" s="9" t="s">
        <v>87</v>
      </c>
      <c r="L3" s="56"/>
      <c r="M3" s="56"/>
    </row>
    <row r="4" spans="1:20" ht="15" customHeight="1" x14ac:dyDescent="0.25">
      <c r="A4" s="67" t="s">
        <v>123</v>
      </c>
      <c r="B4" s="68"/>
      <c r="C4" s="68"/>
      <c r="D4" s="68"/>
      <c r="E4" s="68"/>
      <c r="F4" s="68"/>
      <c r="G4" s="68"/>
      <c r="H4" s="68"/>
      <c r="I4" s="68"/>
      <c r="J4" s="69"/>
      <c r="K4" s="70"/>
      <c r="L4" s="69"/>
      <c r="M4" s="71"/>
      <c r="N4" s="72"/>
      <c r="O4" s="73"/>
      <c r="P4" s="73"/>
      <c r="Q4" s="68"/>
      <c r="R4" s="68"/>
      <c r="S4" s="68"/>
      <c r="T4" s="68"/>
    </row>
    <row r="5" spans="1:20" ht="15" customHeight="1" x14ac:dyDescent="0.25">
      <c r="A5" s="67" t="s">
        <v>89</v>
      </c>
      <c r="B5" s="68"/>
      <c r="C5" s="68"/>
      <c r="D5" s="68"/>
      <c r="E5" s="68"/>
      <c r="F5" s="68"/>
      <c r="G5" s="68"/>
      <c r="H5" s="68"/>
      <c r="I5" s="68"/>
      <c r="J5" s="69"/>
      <c r="K5" s="70"/>
      <c r="L5" s="69"/>
      <c r="M5" s="71"/>
      <c r="N5" s="72"/>
      <c r="O5" s="73"/>
      <c r="P5" s="73"/>
      <c r="Q5" s="68"/>
      <c r="R5" s="68"/>
      <c r="S5" s="68"/>
      <c r="T5" s="68"/>
    </row>
    <row r="6" spans="1:20" ht="15" customHeight="1" x14ac:dyDescent="0.25">
      <c r="A6" s="4" t="s">
        <v>137</v>
      </c>
      <c r="B6" s="68"/>
      <c r="C6" s="68"/>
      <c r="D6" s="68"/>
      <c r="E6" s="68"/>
      <c r="F6" s="68"/>
      <c r="G6" s="68"/>
      <c r="H6" s="68"/>
      <c r="I6" s="68"/>
      <c r="J6" s="69"/>
      <c r="K6" s="70"/>
      <c r="L6" s="69"/>
      <c r="M6" s="71"/>
      <c r="N6" s="72"/>
      <c r="O6" s="73"/>
      <c r="P6" s="73"/>
      <c r="Q6" s="68"/>
      <c r="R6" s="68"/>
      <c r="S6" s="68"/>
      <c r="T6" s="68"/>
    </row>
    <row r="7" spans="1:20" ht="15" customHeight="1" x14ac:dyDescent="0.25">
      <c r="A7" s="67" t="s">
        <v>96</v>
      </c>
      <c r="B7" s="68"/>
      <c r="C7" s="68"/>
      <c r="D7" s="68"/>
      <c r="E7" s="68"/>
      <c r="F7" s="68"/>
      <c r="G7" s="68"/>
      <c r="H7" s="68"/>
      <c r="I7" s="68"/>
      <c r="J7" s="69"/>
      <c r="K7" s="70"/>
      <c r="L7" s="69"/>
      <c r="M7" s="71"/>
      <c r="N7" s="72"/>
      <c r="O7" s="73"/>
      <c r="P7" s="73"/>
      <c r="Q7" s="68"/>
      <c r="R7" s="68"/>
      <c r="S7" s="68"/>
      <c r="T7" s="68"/>
    </row>
    <row r="8" spans="1:20" ht="15" customHeight="1" x14ac:dyDescent="0.25">
      <c r="A8" s="67" t="s">
        <v>138</v>
      </c>
      <c r="B8" s="68"/>
      <c r="C8" s="68"/>
      <c r="D8" s="68"/>
      <c r="E8" s="68"/>
      <c r="F8" s="68"/>
      <c r="G8" s="68"/>
      <c r="H8" s="68"/>
      <c r="I8" s="68"/>
      <c r="J8" s="69"/>
      <c r="K8" s="70"/>
      <c r="L8" s="69"/>
      <c r="M8" s="71"/>
      <c r="N8" s="72"/>
      <c r="O8" s="73"/>
      <c r="P8" s="73"/>
      <c r="Q8" s="68"/>
      <c r="R8" s="68"/>
      <c r="S8" s="68"/>
      <c r="T8" s="68"/>
    </row>
    <row r="9" spans="1:20" ht="15" customHeight="1" x14ac:dyDescent="0.25">
      <c r="A9" s="67" t="s">
        <v>91</v>
      </c>
      <c r="B9" s="68"/>
      <c r="C9" s="68"/>
      <c r="D9" s="68"/>
      <c r="E9" s="68"/>
      <c r="F9" s="68"/>
      <c r="G9" s="68"/>
      <c r="H9" s="68"/>
      <c r="I9" s="68"/>
      <c r="J9" s="69"/>
      <c r="K9" s="70"/>
      <c r="L9" s="69"/>
      <c r="M9" s="71"/>
      <c r="N9" s="72"/>
      <c r="O9" s="73"/>
      <c r="P9" s="73"/>
      <c r="Q9" s="68"/>
      <c r="R9" s="68"/>
      <c r="S9" s="68"/>
      <c r="T9" s="68"/>
    </row>
    <row r="10" spans="1:20" ht="15" customHeight="1" x14ac:dyDescent="0.25">
      <c r="A10" s="4" t="s">
        <v>146</v>
      </c>
      <c r="B10" s="68"/>
      <c r="C10" s="68"/>
      <c r="D10" s="68"/>
      <c r="E10" s="68"/>
      <c r="F10" s="68"/>
      <c r="G10" s="68"/>
      <c r="H10" s="68"/>
      <c r="I10" s="68"/>
      <c r="J10" s="69"/>
      <c r="K10" s="70"/>
      <c r="L10" s="69"/>
      <c r="M10" s="71"/>
      <c r="N10" s="72"/>
      <c r="O10" s="73"/>
      <c r="P10" s="73"/>
      <c r="Q10" s="68"/>
      <c r="R10" s="68"/>
      <c r="S10" s="68"/>
      <c r="T10" s="68"/>
    </row>
    <row r="11" spans="1:20" ht="15" customHeight="1" x14ac:dyDescent="0.25">
      <c r="A11" s="4"/>
    </row>
    <row r="12" spans="1:20" ht="15" customHeight="1" thickBot="1" x14ac:dyDescent="0.3">
      <c r="A12" s="4"/>
    </row>
    <row r="13" spans="1:20" ht="15" customHeight="1" thickBot="1" x14ac:dyDescent="0.3">
      <c r="A13" s="4"/>
      <c r="D13" s="50" t="s">
        <v>92</v>
      </c>
      <c r="E13" s="15"/>
      <c r="F13" s="129">
        <v>100000</v>
      </c>
      <c r="G13" s="130"/>
      <c r="H13" s="130"/>
      <c r="I13" s="130"/>
      <c r="J13" s="131"/>
    </row>
    <row r="14" spans="1:20" ht="15" customHeight="1" x14ac:dyDescent="0.25">
      <c r="A14" s="14"/>
      <c r="D14" s="50"/>
      <c r="E14" s="15"/>
      <c r="F14" s="57"/>
      <c r="G14" s="57"/>
      <c r="H14" s="57"/>
      <c r="I14" s="57"/>
      <c r="J14" s="57"/>
      <c r="K14" s="17"/>
      <c r="L14" s="16"/>
      <c r="M14" s="14"/>
      <c r="N14" s="18"/>
      <c r="O14" s="18"/>
      <c r="P14" s="18"/>
    </row>
    <row r="15" spans="1:20" ht="1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6"/>
      <c r="K15" s="17"/>
      <c r="L15" s="132" t="s">
        <v>86</v>
      </c>
      <c r="M15" s="133"/>
      <c r="N15" s="18"/>
      <c r="O15" s="134" t="s">
        <v>88</v>
      </c>
      <c r="P15" s="134"/>
    </row>
    <row r="16" spans="1:20" ht="15" customHeight="1" x14ac:dyDescent="0.25">
      <c r="A16" s="14"/>
      <c r="B16" s="14"/>
      <c r="C16" s="54" t="s">
        <v>141</v>
      </c>
      <c r="D16" s="58" t="s">
        <v>82</v>
      </c>
      <c r="E16" s="47"/>
      <c r="F16" s="135" t="s">
        <v>145</v>
      </c>
      <c r="G16" s="136"/>
      <c r="H16" s="20"/>
      <c r="I16" s="20"/>
      <c r="J16" s="21" t="s">
        <v>29</v>
      </c>
      <c r="K16" s="22"/>
      <c r="L16" s="23" t="s">
        <v>84</v>
      </c>
      <c r="M16" s="21" t="s">
        <v>85</v>
      </c>
      <c r="N16" s="24"/>
      <c r="O16" s="23" t="s">
        <v>30</v>
      </c>
      <c r="P16" s="21" t="s">
        <v>31</v>
      </c>
    </row>
    <row r="17" spans="1:18" ht="15" customHeight="1" thickBot="1" x14ac:dyDescent="0.3">
      <c r="A17" s="14"/>
      <c r="B17" s="14"/>
      <c r="C17" s="14"/>
      <c r="D17" s="14"/>
      <c r="E17" s="14"/>
      <c r="F17" s="64"/>
      <c r="G17" s="64"/>
      <c r="H17" s="14"/>
      <c r="I17" s="14"/>
      <c r="J17" s="14"/>
      <c r="K17" s="13"/>
      <c r="L17" s="25"/>
      <c r="M17" s="64"/>
      <c r="N17" s="26"/>
      <c r="O17" s="25"/>
      <c r="P17" s="64"/>
    </row>
    <row r="18" spans="1:18" ht="8.1" customHeight="1" x14ac:dyDescent="0.25">
      <c r="A18" s="137" t="s">
        <v>0</v>
      </c>
      <c r="B18" s="14"/>
      <c r="C18" s="14"/>
      <c r="D18" s="14"/>
      <c r="E18" s="14"/>
      <c r="F18" s="64"/>
      <c r="G18" s="64"/>
      <c r="H18" s="14"/>
      <c r="I18" s="14"/>
      <c r="J18" s="138">
        <v>24</v>
      </c>
      <c r="K18" s="28"/>
      <c r="L18" s="140">
        <f>L22+M20</f>
        <v>0</v>
      </c>
      <c r="M18" s="47"/>
      <c r="N18" s="26"/>
      <c r="O18" s="142">
        <f>LOG10(SUM($D20:$D$108)/SUM($D$20:$D$108))*20</f>
        <v>0</v>
      </c>
      <c r="P18" s="29"/>
      <c r="R18" s="137" t="s">
        <v>83</v>
      </c>
    </row>
    <row r="19" spans="1:18" ht="8.1" customHeight="1" thickBot="1" x14ac:dyDescent="0.3">
      <c r="A19" s="137"/>
      <c r="B19" s="14"/>
      <c r="C19" s="14"/>
      <c r="D19" s="14"/>
      <c r="E19" s="14"/>
      <c r="F19" s="64"/>
      <c r="G19" s="64"/>
      <c r="H19" s="14"/>
      <c r="I19" s="14"/>
      <c r="J19" s="139"/>
      <c r="K19" s="28"/>
      <c r="L19" s="141"/>
      <c r="M19" s="47"/>
      <c r="N19" s="26"/>
      <c r="O19" s="143"/>
      <c r="P19" s="29"/>
      <c r="R19" s="137"/>
    </row>
    <row r="20" spans="1:18" ht="8.1" customHeight="1" x14ac:dyDescent="0.25">
      <c r="A20" s="14"/>
      <c r="B20" s="144" t="s">
        <v>28</v>
      </c>
      <c r="C20" s="145">
        <f>($F$13*10^(L18/20))-SUM(C24:C$109)</f>
        <v>20567.176527571835</v>
      </c>
      <c r="D20" s="146">
        <f>VLOOKUP(C20,'E96 resistor values'!$A$2:$A$826,1,TRUE)</f>
        <v>20500</v>
      </c>
      <c r="E20" s="25"/>
      <c r="F20" s="137" t="s">
        <v>2</v>
      </c>
      <c r="G20" s="137"/>
      <c r="H20" s="30"/>
      <c r="I20" s="30"/>
      <c r="J20" s="64"/>
      <c r="K20" s="22"/>
      <c r="L20" s="31"/>
      <c r="M20" s="147">
        <v>2</v>
      </c>
      <c r="N20" s="32"/>
      <c r="O20" s="34"/>
      <c r="P20" s="142">
        <f>O18-O22</f>
        <v>2.016188671270398</v>
      </c>
    </row>
    <row r="21" spans="1:18" ht="8.1" customHeight="1" thickBot="1" x14ac:dyDescent="0.3">
      <c r="A21" s="14"/>
      <c r="B21" s="144"/>
      <c r="C21" s="145"/>
      <c r="D21" s="146"/>
      <c r="E21" s="64"/>
      <c r="F21" s="137"/>
      <c r="G21" s="137"/>
      <c r="H21" s="30"/>
      <c r="I21" s="30"/>
      <c r="J21" s="64"/>
      <c r="K21" s="22"/>
      <c r="L21" s="31"/>
      <c r="M21" s="148"/>
      <c r="N21" s="32"/>
      <c r="O21" s="34"/>
      <c r="P21" s="143"/>
    </row>
    <row r="22" spans="1:18" ht="8.1" customHeight="1" x14ac:dyDescent="0.25">
      <c r="A22" s="14"/>
      <c r="B22" s="14"/>
      <c r="C22" s="50"/>
      <c r="D22" s="66"/>
      <c r="E22" s="14"/>
      <c r="F22" s="64"/>
      <c r="G22" s="64"/>
      <c r="H22" s="27"/>
      <c r="I22" s="27"/>
      <c r="J22" s="138">
        <v>23</v>
      </c>
      <c r="K22" s="28"/>
      <c r="L22" s="140">
        <f>L26+M24</f>
        <v>-2</v>
      </c>
      <c r="M22" s="35"/>
      <c r="N22" s="36"/>
      <c r="O22" s="142">
        <f>LOG10(SUM($D24:$D$108)/SUM($D$20:$D$108))*20</f>
        <v>-2.016188671270398</v>
      </c>
      <c r="P22" s="37"/>
    </row>
    <row r="23" spans="1:18" ht="8.1" customHeight="1" thickBot="1" x14ac:dyDescent="0.3">
      <c r="A23" s="14"/>
      <c r="B23" s="14"/>
      <c r="C23" s="50"/>
      <c r="D23" s="66"/>
      <c r="E23" s="14"/>
      <c r="F23" s="64"/>
      <c r="G23" s="64"/>
      <c r="H23" s="27"/>
      <c r="I23" s="27"/>
      <c r="J23" s="139"/>
      <c r="K23" s="28"/>
      <c r="L23" s="141"/>
      <c r="M23" s="35"/>
      <c r="N23" s="36"/>
      <c r="O23" s="143"/>
      <c r="P23" s="37"/>
    </row>
    <row r="24" spans="1:18" ht="8.1" customHeight="1" x14ac:dyDescent="0.25">
      <c r="A24" s="14"/>
      <c r="B24" s="14"/>
      <c r="C24" s="145">
        <f>($F$13*10^(L22/20))-SUM(C28:C$109)</f>
        <v>16337.089024408815</v>
      </c>
      <c r="D24" s="146">
        <f>VLOOKUP(C24,'E96 resistor values'!$A$2:$A$826,1,TRUE)</f>
        <v>16200</v>
      </c>
      <c r="E24" s="25"/>
      <c r="F24" s="137" t="s">
        <v>3</v>
      </c>
      <c r="G24" s="137"/>
      <c r="H24" s="30"/>
      <c r="I24" s="30"/>
      <c r="J24" s="64"/>
      <c r="K24" s="22"/>
      <c r="L24" s="33"/>
      <c r="M24" s="147">
        <v>2</v>
      </c>
      <c r="N24" s="32"/>
      <c r="O24" s="38"/>
      <c r="P24" s="142">
        <f>O22-O26</f>
        <v>2.0087347811859599</v>
      </c>
    </row>
    <row r="25" spans="1:18" ht="8.1" customHeight="1" thickBot="1" x14ac:dyDescent="0.3">
      <c r="A25" s="14"/>
      <c r="B25" s="14"/>
      <c r="C25" s="145"/>
      <c r="D25" s="146"/>
      <c r="E25" s="64"/>
      <c r="F25" s="137"/>
      <c r="G25" s="137"/>
      <c r="H25" s="30"/>
      <c r="I25" s="30"/>
      <c r="J25" s="64"/>
      <c r="K25" s="22"/>
      <c r="L25" s="33"/>
      <c r="M25" s="148"/>
      <c r="N25" s="32"/>
      <c r="O25" s="38"/>
      <c r="P25" s="143"/>
    </row>
    <row r="26" spans="1:18" ht="8.1" customHeight="1" x14ac:dyDescent="0.25">
      <c r="A26" s="14"/>
      <c r="B26" s="14"/>
      <c r="C26" s="50"/>
      <c r="D26" s="66"/>
      <c r="E26" s="14"/>
      <c r="F26" s="64"/>
      <c r="G26" s="64"/>
      <c r="H26" s="27"/>
      <c r="I26" s="27"/>
      <c r="J26" s="138">
        <v>22</v>
      </c>
      <c r="K26" s="28"/>
      <c r="L26" s="140">
        <f>L30+M28</f>
        <v>-4</v>
      </c>
      <c r="M26" s="35"/>
      <c r="N26" s="36"/>
      <c r="O26" s="142">
        <f>LOG10(SUM($D28:$D$108)/SUM($D$20:$D$108))*20</f>
        <v>-4.024923452456358</v>
      </c>
      <c r="P26" s="37"/>
    </row>
    <row r="27" spans="1:18" ht="8.1" customHeight="1" thickBot="1" x14ac:dyDescent="0.3">
      <c r="A27" s="14"/>
      <c r="B27" s="14"/>
      <c r="C27" s="50"/>
      <c r="D27" s="66"/>
      <c r="E27" s="14"/>
      <c r="F27" s="64"/>
      <c r="G27" s="64"/>
      <c r="H27" s="27"/>
      <c r="I27" s="27"/>
      <c r="J27" s="139"/>
      <c r="K27" s="28"/>
      <c r="L27" s="141"/>
      <c r="M27" s="35"/>
      <c r="N27" s="36"/>
      <c r="O27" s="143"/>
      <c r="P27" s="37"/>
    </row>
    <row r="28" spans="1:18" ht="8.1" customHeight="1" x14ac:dyDescent="0.25">
      <c r="A28" s="14"/>
      <c r="B28" s="14"/>
      <c r="C28" s="145">
        <f>($F$13*10^(L26/20))-SUM(C32:C$109)</f>
        <v>12977.011085292099</v>
      </c>
      <c r="D28" s="146">
        <f>VLOOKUP(C28,'E96 resistor values'!$A$2:$A$826,1,TRUE)</f>
        <v>12700</v>
      </c>
      <c r="E28" s="25"/>
      <c r="F28" s="137" t="s">
        <v>4</v>
      </c>
      <c r="G28" s="137"/>
      <c r="H28" s="30"/>
      <c r="I28" s="30"/>
      <c r="J28" s="64"/>
      <c r="K28" s="22"/>
      <c r="L28" s="33"/>
      <c r="M28" s="147">
        <v>2</v>
      </c>
      <c r="N28" s="32"/>
      <c r="O28" s="39"/>
      <c r="P28" s="142">
        <f>O26-O30</f>
        <v>1.981495599502046</v>
      </c>
    </row>
    <row r="29" spans="1:18" ht="8.1" customHeight="1" thickBot="1" x14ac:dyDescent="0.3">
      <c r="A29" s="14"/>
      <c r="B29" s="14"/>
      <c r="C29" s="145"/>
      <c r="D29" s="146"/>
      <c r="E29" s="64"/>
      <c r="F29" s="137"/>
      <c r="G29" s="137"/>
      <c r="H29" s="30"/>
      <c r="I29" s="30"/>
      <c r="J29" s="64"/>
      <c r="K29" s="22"/>
      <c r="L29" s="33"/>
      <c r="M29" s="148"/>
      <c r="N29" s="32"/>
      <c r="O29" s="39"/>
      <c r="P29" s="143"/>
    </row>
    <row r="30" spans="1:18" ht="8.1" customHeight="1" x14ac:dyDescent="0.25">
      <c r="A30" s="14"/>
      <c r="B30" s="14"/>
      <c r="C30" s="50"/>
      <c r="D30" s="66"/>
      <c r="E30" s="14"/>
      <c r="F30" s="64"/>
      <c r="G30" s="64"/>
      <c r="H30" s="27"/>
      <c r="I30" s="27"/>
      <c r="J30" s="138">
        <v>21</v>
      </c>
      <c r="K30" s="28"/>
      <c r="L30" s="140">
        <f>L34+M32</f>
        <v>-6</v>
      </c>
      <c r="M30" s="35"/>
      <c r="N30" s="36"/>
      <c r="O30" s="142">
        <f>LOG10(SUM($D32:$D$108)/SUM($D$20:$D$108))*20</f>
        <v>-6.006419051958404</v>
      </c>
      <c r="P30" s="37"/>
    </row>
    <row r="31" spans="1:18" ht="8.1" customHeight="1" thickBot="1" x14ac:dyDescent="0.3">
      <c r="A31" s="14"/>
      <c r="B31" s="14"/>
      <c r="C31" s="50"/>
      <c r="D31" s="66"/>
      <c r="E31" s="14"/>
      <c r="F31" s="64"/>
      <c r="G31" s="64"/>
      <c r="H31" s="27"/>
      <c r="I31" s="27"/>
      <c r="J31" s="139"/>
      <c r="K31" s="28"/>
      <c r="L31" s="141"/>
      <c r="M31" s="35"/>
      <c r="N31" s="36"/>
      <c r="O31" s="143"/>
      <c r="P31" s="37"/>
    </row>
    <row r="32" spans="1:18" ht="8.1" customHeight="1" x14ac:dyDescent="0.25">
      <c r="A32" s="14"/>
      <c r="B32" s="14"/>
      <c r="C32" s="145">
        <f>($F$13*10^(L30/20))-SUM(C36:C$109)</f>
        <v>10308.006307377502</v>
      </c>
      <c r="D32" s="146">
        <f>VLOOKUP(C32,'E96 resistor values'!$A$2:$A$826,1,TRUE)</f>
        <v>10200</v>
      </c>
      <c r="E32" s="25"/>
      <c r="F32" s="137" t="s">
        <v>5</v>
      </c>
      <c r="G32" s="137"/>
      <c r="H32" s="30"/>
      <c r="I32" s="30"/>
      <c r="J32" s="64"/>
      <c r="K32" s="22"/>
      <c r="L32" s="33"/>
      <c r="M32" s="147">
        <v>2</v>
      </c>
      <c r="N32" s="32"/>
      <c r="O32" s="39"/>
      <c r="P32" s="142">
        <f>O30-O34</f>
        <v>2.001446951270796</v>
      </c>
    </row>
    <row r="33" spans="1:16" ht="8.1" customHeight="1" thickBot="1" x14ac:dyDescent="0.3">
      <c r="A33" s="14"/>
      <c r="B33" s="14"/>
      <c r="C33" s="145"/>
      <c r="D33" s="146"/>
      <c r="E33" s="64"/>
      <c r="F33" s="137"/>
      <c r="G33" s="137"/>
      <c r="H33" s="30"/>
      <c r="I33" s="30"/>
      <c r="J33" s="64"/>
      <c r="K33" s="22"/>
      <c r="L33" s="33"/>
      <c r="M33" s="148"/>
      <c r="N33" s="32"/>
      <c r="O33" s="39"/>
      <c r="P33" s="143"/>
    </row>
    <row r="34" spans="1:16" ht="8.1" customHeight="1" x14ac:dyDescent="0.25">
      <c r="A34" s="14"/>
      <c r="B34" s="14"/>
      <c r="C34" s="50"/>
      <c r="D34" s="66"/>
      <c r="E34" s="14"/>
      <c r="F34" s="64"/>
      <c r="G34" s="64"/>
      <c r="H34" s="27"/>
      <c r="I34" s="27"/>
      <c r="J34" s="138">
        <v>20</v>
      </c>
      <c r="K34" s="28"/>
      <c r="L34" s="140">
        <f>L38+M36</f>
        <v>-8</v>
      </c>
      <c r="M34" s="35"/>
      <c r="N34" s="36"/>
      <c r="O34" s="142">
        <f>LOG10(SUM($D36:$D$108)/SUM($D$20:$D$108))*20</f>
        <v>-8.0078660032291999</v>
      </c>
      <c r="P34" s="37"/>
    </row>
    <row r="35" spans="1:16" ht="8.1" customHeight="1" thickBot="1" x14ac:dyDescent="0.3">
      <c r="A35" s="14"/>
      <c r="B35" s="14"/>
      <c r="C35" s="50"/>
      <c r="D35" s="66"/>
      <c r="E35" s="14"/>
      <c r="F35" s="64"/>
      <c r="G35" s="64"/>
      <c r="H35" s="27"/>
      <c r="I35" s="27"/>
      <c r="J35" s="139"/>
      <c r="K35" s="28"/>
      <c r="L35" s="141"/>
      <c r="M35" s="35"/>
      <c r="N35" s="36"/>
      <c r="O35" s="143"/>
      <c r="P35" s="37"/>
    </row>
    <row r="36" spans="1:16" ht="8.1" customHeight="1" x14ac:dyDescent="0.25">
      <c r="A36" s="14"/>
      <c r="B36" s="14"/>
      <c r="C36" s="145">
        <f>($F$13*10^(L34/20))-SUM(C40:C$109)</f>
        <v>8187.9404536659167</v>
      </c>
      <c r="D36" s="146">
        <f>VLOOKUP(C36,'E96 resistor values'!$A$2:$A$826,1,TRUE)</f>
        <v>8060</v>
      </c>
      <c r="E36" s="25"/>
      <c r="F36" s="137" t="s">
        <v>6</v>
      </c>
      <c r="G36" s="137"/>
      <c r="H36" s="30"/>
      <c r="I36" s="30"/>
      <c r="J36" s="64"/>
      <c r="K36" s="22"/>
      <c r="L36" s="33"/>
      <c r="M36" s="147">
        <v>2</v>
      </c>
      <c r="N36" s="32"/>
      <c r="O36" s="39"/>
      <c r="P36" s="142">
        <f>O34-O38</f>
        <v>1.9901184441360655</v>
      </c>
    </row>
    <row r="37" spans="1:16" ht="8.1" customHeight="1" thickBot="1" x14ac:dyDescent="0.3">
      <c r="A37" s="14"/>
      <c r="B37" s="14"/>
      <c r="C37" s="145"/>
      <c r="D37" s="146"/>
      <c r="E37" s="64"/>
      <c r="F37" s="137"/>
      <c r="G37" s="137"/>
      <c r="H37" s="30"/>
      <c r="I37" s="30"/>
      <c r="J37" s="64"/>
      <c r="K37" s="22"/>
      <c r="L37" s="33"/>
      <c r="M37" s="148"/>
      <c r="N37" s="32"/>
      <c r="O37" s="39"/>
      <c r="P37" s="143"/>
    </row>
    <row r="38" spans="1:16" ht="8.1" customHeight="1" x14ac:dyDescent="0.25">
      <c r="A38" s="14"/>
      <c r="B38" s="14"/>
      <c r="C38" s="50"/>
      <c r="D38" s="66"/>
      <c r="E38" s="14"/>
      <c r="F38" s="47"/>
      <c r="G38" s="47"/>
      <c r="H38" s="22"/>
      <c r="I38" s="22"/>
      <c r="J38" s="138">
        <v>19</v>
      </c>
      <c r="K38" s="28"/>
      <c r="L38" s="140">
        <f>L42+M40</f>
        <v>-10</v>
      </c>
      <c r="M38" s="35"/>
      <c r="N38" s="36"/>
      <c r="O38" s="142">
        <f>LOG10(SUM($D40:$D$108)/SUM($D$20:$D$108))*20</f>
        <v>-9.9979844473652655</v>
      </c>
      <c r="P38" s="37"/>
    </row>
    <row r="39" spans="1:16" ht="8.1" customHeight="1" thickBot="1" x14ac:dyDescent="0.3">
      <c r="A39" s="14"/>
      <c r="B39" s="14"/>
      <c r="C39" s="50"/>
      <c r="D39" s="66"/>
      <c r="E39" s="14"/>
      <c r="F39" s="47"/>
      <c r="G39" s="47"/>
      <c r="H39" s="22"/>
      <c r="I39" s="22"/>
      <c r="J39" s="139"/>
      <c r="K39" s="28"/>
      <c r="L39" s="141"/>
      <c r="M39" s="35"/>
      <c r="N39" s="36"/>
      <c r="O39" s="143"/>
      <c r="P39" s="37"/>
    </row>
    <row r="40" spans="1:16" ht="8.1" customHeight="1" x14ac:dyDescent="0.25">
      <c r="A40" s="14"/>
      <c r="B40" s="14"/>
      <c r="C40" s="145">
        <f>($F$13*10^(L38/20))-SUM(C44:C$109)</f>
        <v>6503.9122865879981</v>
      </c>
      <c r="D40" s="146">
        <f>VLOOKUP(C40,'E96 resistor values'!$A$2:$A$826,1,TRUE)</f>
        <v>6490</v>
      </c>
      <c r="E40" s="25"/>
      <c r="F40" s="137" t="s">
        <v>7</v>
      </c>
      <c r="G40" s="137"/>
      <c r="H40" s="30"/>
      <c r="I40" s="30"/>
      <c r="J40" s="64"/>
      <c r="K40" s="22"/>
      <c r="L40" s="33"/>
      <c r="M40" s="147">
        <v>2</v>
      </c>
      <c r="N40" s="32"/>
      <c r="O40" s="39"/>
      <c r="P40" s="142">
        <f>O38-O42</f>
        <v>2.0182280669079109</v>
      </c>
    </row>
    <row r="41" spans="1:16" ht="8.1" customHeight="1" thickBot="1" x14ac:dyDescent="0.3">
      <c r="A41" s="14"/>
      <c r="B41" s="14"/>
      <c r="C41" s="145"/>
      <c r="D41" s="146"/>
      <c r="E41" s="64"/>
      <c r="F41" s="137"/>
      <c r="G41" s="137"/>
      <c r="H41" s="30"/>
      <c r="I41" s="30"/>
      <c r="J41" s="64"/>
      <c r="K41" s="22"/>
      <c r="L41" s="33"/>
      <c r="M41" s="148"/>
      <c r="N41" s="32"/>
      <c r="O41" s="39"/>
      <c r="P41" s="143"/>
    </row>
    <row r="42" spans="1:16" ht="8.1" customHeight="1" x14ac:dyDescent="0.25">
      <c r="A42" s="14"/>
      <c r="B42" s="14"/>
      <c r="C42" s="50"/>
      <c r="D42" s="66"/>
      <c r="E42" s="14"/>
      <c r="F42" s="47"/>
      <c r="G42" s="47"/>
      <c r="H42" s="22"/>
      <c r="I42" s="22"/>
      <c r="J42" s="138">
        <v>18</v>
      </c>
      <c r="K42" s="28"/>
      <c r="L42" s="140">
        <f>L46+M44</f>
        <v>-12</v>
      </c>
      <c r="M42" s="35"/>
      <c r="N42" s="36"/>
      <c r="O42" s="142">
        <f>LOG10(SUM($D44:$D$108)/SUM($D$20:$D$108))*20</f>
        <v>-12.016212514273176</v>
      </c>
      <c r="P42" s="37"/>
    </row>
    <row r="43" spans="1:16" ht="8.1" customHeight="1" thickBot="1" x14ac:dyDescent="0.3">
      <c r="A43" s="14"/>
      <c r="B43" s="14"/>
      <c r="C43" s="50"/>
      <c r="D43" s="66"/>
      <c r="E43" s="14"/>
      <c r="F43" s="47"/>
      <c r="G43" s="47"/>
      <c r="H43" s="22"/>
      <c r="I43" s="22"/>
      <c r="J43" s="139"/>
      <c r="K43" s="28"/>
      <c r="L43" s="141"/>
      <c r="M43" s="35"/>
      <c r="N43" s="36"/>
      <c r="O43" s="143"/>
      <c r="P43" s="37"/>
    </row>
    <row r="44" spans="1:16" ht="8.1" customHeight="1" x14ac:dyDescent="0.25">
      <c r="A44" s="14"/>
      <c r="B44" s="14"/>
      <c r="C44" s="145">
        <f>($F$13*10^(L42/20))-SUM(C48:C$109)</f>
        <v>5166.2411654070129</v>
      </c>
      <c r="D44" s="146">
        <f>VLOOKUP(C44,'E96 resistor values'!$A$2:$A$826,1,TRUE)</f>
        <v>5110</v>
      </c>
      <c r="E44" s="25"/>
      <c r="F44" s="137" t="s">
        <v>8</v>
      </c>
      <c r="G44" s="137"/>
      <c r="H44" s="30"/>
      <c r="I44" s="30"/>
      <c r="J44" s="64"/>
      <c r="K44" s="22"/>
      <c r="L44" s="33"/>
      <c r="M44" s="147">
        <v>2</v>
      </c>
      <c r="N44" s="32"/>
      <c r="O44" s="39"/>
      <c r="P44" s="142">
        <f>O42-O46</f>
        <v>2.0030563941255171</v>
      </c>
    </row>
    <row r="45" spans="1:16" ht="8.1" customHeight="1" thickBot="1" x14ac:dyDescent="0.3">
      <c r="A45" s="14"/>
      <c r="B45" s="14"/>
      <c r="C45" s="145"/>
      <c r="D45" s="146"/>
      <c r="E45" s="64"/>
      <c r="F45" s="137"/>
      <c r="G45" s="137"/>
      <c r="H45" s="30"/>
      <c r="I45" s="30"/>
      <c r="J45" s="64"/>
      <c r="K45" s="22"/>
      <c r="L45" s="33"/>
      <c r="M45" s="148"/>
      <c r="N45" s="32"/>
      <c r="O45" s="39"/>
      <c r="P45" s="143"/>
    </row>
    <row r="46" spans="1:16" ht="8.1" customHeight="1" x14ac:dyDescent="0.25">
      <c r="A46" s="14"/>
      <c r="B46" s="14"/>
      <c r="C46" s="50"/>
      <c r="D46" s="66"/>
      <c r="E46" s="14"/>
      <c r="F46" s="64"/>
      <c r="G46" s="64"/>
      <c r="H46" s="27"/>
      <c r="I46" s="27"/>
      <c r="J46" s="138">
        <v>17</v>
      </c>
      <c r="K46" s="28"/>
      <c r="L46" s="140">
        <f>L50+M48</f>
        <v>-14</v>
      </c>
      <c r="M46" s="35"/>
      <c r="N46" s="36"/>
      <c r="O46" s="142">
        <f>LOG10(SUM($D48:$D$108)/SUM($D$20:$D$108))*20</f>
        <v>-14.019268908398693</v>
      </c>
      <c r="P46" s="37"/>
    </row>
    <row r="47" spans="1:16" ht="8.1" customHeight="1" thickBot="1" x14ac:dyDescent="0.3">
      <c r="A47" s="14"/>
      <c r="B47" s="14"/>
      <c r="C47" s="50"/>
      <c r="D47" s="66"/>
      <c r="E47" s="14"/>
      <c r="F47" s="64"/>
      <c r="G47" s="64"/>
      <c r="H47" s="27"/>
      <c r="I47" s="27"/>
      <c r="J47" s="139"/>
      <c r="K47" s="28"/>
      <c r="L47" s="141"/>
      <c r="M47" s="35"/>
      <c r="N47" s="36"/>
      <c r="O47" s="143"/>
      <c r="P47" s="37"/>
    </row>
    <row r="48" spans="1:16" ht="8.1" customHeight="1" x14ac:dyDescent="0.25">
      <c r="A48" s="14"/>
      <c r="B48" s="14"/>
      <c r="C48" s="145">
        <f>($F$13*10^(L46/20))-SUM(C52:C$109)</f>
        <v>4103.6912250776641</v>
      </c>
      <c r="D48" s="146">
        <f>VLOOKUP(C48,'E96 resistor values'!$A$2:$A$826,1,TRUE)</f>
        <v>4020</v>
      </c>
      <c r="E48" s="25"/>
      <c r="F48" s="137" t="s">
        <v>9</v>
      </c>
      <c r="G48" s="137"/>
      <c r="H48" s="30"/>
      <c r="I48" s="30"/>
      <c r="J48" s="64"/>
      <c r="K48" s="22"/>
      <c r="L48" s="33"/>
      <c r="M48" s="147">
        <v>2</v>
      </c>
      <c r="N48" s="32"/>
      <c r="O48" s="39"/>
      <c r="P48" s="142">
        <f>O46-O50</f>
        <v>1.982211208772604</v>
      </c>
    </row>
    <row r="49" spans="1:16" ht="8.1" customHeight="1" thickBot="1" x14ac:dyDescent="0.3">
      <c r="A49" s="14"/>
      <c r="B49" s="14"/>
      <c r="C49" s="145"/>
      <c r="D49" s="146"/>
      <c r="E49" s="64"/>
      <c r="F49" s="137"/>
      <c r="G49" s="137"/>
      <c r="H49" s="30"/>
      <c r="I49" s="30"/>
      <c r="J49" s="64"/>
      <c r="K49" s="22"/>
      <c r="L49" s="33"/>
      <c r="M49" s="148"/>
      <c r="N49" s="32"/>
      <c r="O49" s="39"/>
      <c r="P49" s="143"/>
    </row>
    <row r="50" spans="1:16" ht="8.1" customHeight="1" x14ac:dyDescent="0.25">
      <c r="A50" s="14"/>
      <c r="B50" s="14"/>
      <c r="C50" s="50"/>
      <c r="D50" s="66"/>
      <c r="E50" s="14"/>
      <c r="F50" s="64"/>
      <c r="G50" s="64"/>
      <c r="H50" s="27"/>
      <c r="I50" s="27"/>
      <c r="J50" s="138">
        <v>16</v>
      </c>
      <c r="K50" s="28"/>
      <c r="L50" s="140">
        <f>L54+M52</f>
        <v>-16</v>
      </c>
      <c r="M50" s="35"/>
      <c r="N50" s="36"/>
      <c r="O50" s="142">
        <f>LOG10(SUM($D52:$D$108)/SUM($D$20:$D$108))*20</f>
        <v>-16.001480117171297</v>
      </c>
      <c r="P50" s="37"/>
    </row>
    <row r="51" spans="1:16" ht="8.1" customHeight="1" thickBot="1" x14ac:dyDescent="0.3">
      <c r="A51" s="14"/>
      <c r="B51" s="14"/>
      <c r="C51" s="50"/>
      <c r="D51" s="66"/>
      <c r="E51" s="14"/>
      <c r="F51" s="64"/>
      <c r="G51" s="64"/>
      <c r="H51" s="27"/>
      <c r="I51" s="27"/>
      <c r="J51" s="139"/>
      <c r="K51" s="28"/>
      <c r="L51" s="141"/>
      <c r="M51" s="35"/>
      <c r="N51" s="36"/>
      <c r="O51" s="143"/>
      <c r="P51" s="37"/>
    </row>
    <row r="52" spans="1:16" ht="8.1" customHeight="1" x14ac:dyDescent="0.25">
      <c r="A52" s="14"/>
      <c r="B52" s="14"/>
      <c r="C52" s="145">
        <f>($F$13*10^(L50/20))-SUM(C56:C$109)</f>
        <v>3259.6778066694642</v>
      </c>
      <c r="D52" s="146">
        <f>VLOOKUP(C52,'E96 resistor values'!$A$2:$A$826,1,TRUE)</f>
        <v>3240</v>
      </c>
      <c r="E52" s="25"/>
      <c r="F52" s="137" t="s">
        <v>10</v>
      </c>
      <c r="G52" s="137"/>
      <c r="H52" s="30"/>
      <c r="I52" s="30"/>
      <c r="J52" s="64"/>
      <c r="K52" s="22"/>
      <c r="L52" s="33"/>
      <c r="M52" s="147">
        <v>2</v>
      </c>
      <c r="N52" s="32"/>
      <c r="O52" s="39"/>
      <c r="P52" s="142">
        <f>O50-O54</f>
        <v>2.0102683214091996</v>
      </c>
    </row>
    <row r="53" spans="1:16" ht="8.1" customHeight="1" thickBot="1" x14ac:dyDescent="0.3">
      <c r="A53" s="14"/>
      <c r="B53" s="14"/>
      <c r="C53" s="145"/>
      <c r="D53" s="146"/>
      <c r="E53" s="64"/>
      <c r="F53" s="137"/>
      <c r="G53" s="137"/>
      <c r="H53" s="30"/>
      <c r="I53" s="30"/>
      <c r="J53" s="64"/>
      <c r="K53" s="22"/>
      <c r="L53" s="33"/>
      <c r="M53" s="148"/>
      <c r="N53" s="32"/>
      <c r="O53" s="39"/>
      <c r="P53" s="143"/>
    </row>
    <row r="54" spans="1:16" ht="8.1" customHeight="1" x14ac:dyDescent="0.25">
      <c r="A54" s="14"/>
      <c r="B54" s="14"/>
      <c r="C54" s="50"/>
      <c r="D54" s="66"/>
      <c r="E54" s="14"/>
      <c r="F54" s="47"/>
      <c r="G54" s="47"/>
      <c r="H54" s="22"/>
      <c r="I54" s="22"/>
      <c r="J54" s="138">
        <v>15</v>
      </c>
      <c r="K54" s="28"/>
      <c r="L54" s="140">
        <f>L58+M56</f>
        <v>-18</v>
      </c>
      <c r="M54" s="35"/>
      <c r="N54" s="36"/>
      <c r="O54" s="142">
        <f>LOG10(SUM($D56:$D$108)/SUM($D$20:$D$108))*20</f>
        <v>-18.011748438580497</v>
      </c>
      <c r="P54" s="37"/>
    </row>
    <row r="55" spans="1:16" ht="8.1" customHeight="1" thickBot="1" x14ac:dyDescent="0.3">
      <c r="A55" s="14"/>
      <c r="B55" s="14"/>
      <c r="C55" s="50"/>
      <c r="D55" s="66"/>
      <c r="E55" s="14"/>
      <c r="F55" s="47"/>
      <c r="G55" s="47"/>
      <c r="H55" s="22"/>
      <c r="I55" s="22"/>
      <c r="J55" s="139"/>
      <c r="K55" s="28"/>
      <c r="L55" s="141"/>
      <c r="M55" s="35"/>
      <c r="N55" s="36"/>
      <c r="O55" s="143"/>
      <c r="P55" s="37"/>
    </row>
    <row r="56" spans="1:16" ht="8.1" customHeight="1" x14ac:dyDescent="0.25">
      <c r="A56" s="14"/>
      <c r="B56" s="14"/>
      <c r="C56" s="145">
        <f>($F$13*10^(L54/20))-SUM(C60:C$109)</f>
        <v>2589.2541179416658</v>
      </c>
      <c r="D56" s="146">
        <f>VLOOKUP(C56,'E96 resistor values'!$A$2:$A$826,1,TRUE)</f>
        <v>2550</v>
      </c>
      <c r="E56" s="25"/>
      <c r="F56" s="137" t="s">
        <v>11</v>
      </c>
      <c r="G56" s="137"/>
      <c r="H56" s="30"/>
      <c r="I56" s="30"/>
      <c r="J56" s="64"/>
      <c r="K56" s="22"/>
      <c r="L56" s="33"/>
      <c r="M56" s="147">
        <v>2</v>
      </c>
      <c r="N56" s="32"/>
      <c r="O56" s="39"/>
      <c r="P56" s="142">
        <f>O54-O58</f>
        <v>1.9921757763393053</v>
      </c>
    </row>
    <row r="57" spans="1:16" ht="8.1" customHeight="1" thickBot="1" x14ac:dyDescent="0.3">
      <c r="A57" s="14"/>
      <c r="B57" s="14"/>
      <c r="C57" s="145"/>
      <c r="D57" s="146"/>
      <c r="E57" s="64"/>
      <c r="F57" s="137"/>
      <c r="G57" s="137"/>
      <c r="H57" s="30"/>
      <c r="I57" s="30"/>
      <c r="J57" s="64"/>
      <c r="K57" s="22"/>
      <c r="L57" s="33"/>
      <c r="M57" s="148"/>
      <c r="N57" s="32"/>
      <c r="O57" s="39"/>
      <c r="P57" s="143"/>
    </row>
    <row r="58" spans="1:16" ht="8.1" customHeight="1" x14ac:dyDescent="0.25">
      <c r="A58" s="14"/>
      <c r="B58" s="14"/>
      <c r="C58" s="50"/>
      <c r="D58" s="66"/>
      <c r="E58" s="14"/>
      <c r="F58" s="47"/>
      <c r="G58" s="47"/>
      <c r="H58" s="22"/>
      <c r="I58" s="22"/>
      <c r="J58" s="138">
        <v>14</v>
      </c>
      <c r="K58" s="28"/>
      <c r="L58" s="140">
        <f>L62+M60</f>
        <v>-20</v>
      </c>
      <c r="M58" s="35"/>
      <c r="N58" s="36"/>
      <c r="O58" s="142">
        <f>LOG10(SUM($D60:$D$108)/SUM($D$20:$D$108))*20</f>
        <v>-20.003924214919802</v>
      </c>
      <c r="P58" s="37"/>
    </row>
    <row r="59" spans="1:16" ht="8.1" customHeight="1" thickBot="1" x14ac:dyDescent="0.3">
      <c r="A59" s="14"/>
      <c r="B59" s="14"/>
      <c r="C59" s="50"/>
      <c r="D59" s="66"/>
      <c r="E59" s="14"/>
      <c r="F59" s="47"/>
      <c r="G59" s="47"/>
      <c r="H59" s="22"/>
      <c r="I59" s="22"/>
      <c r="J59" s="139"/>
      <c r="K59" s="28"/>
      <c r="L59" s="141"/>
      <c r="M59" s="35"/>
      <c r="N59" s="36"/>
      <c r="O59" s="143"/>
      <c r="P59" s="37"/>
    </row>
    <row r="60" spans="1:16" ht="8.1" customHeight="1" x14ac:dyDescent="0.25">
      <c r="A60" s="14"/>
      <c r="B60" s="14"/>
      <c r="C60" s="145">
        <f>($F$13*10^(L58/20))-SUM(C64:C$109)</f>
        <v>2056.7176527571901</v>
      </c>
      <c r="D60" s="146">
        <f>VLOOKUP(C60,'E96 resistor values'!$A$2:$A$826,1,TRUE)</f>
        <v>2050</v>
      </c>
      <c r="E60" s="25"/>
      <c r="F60" s="137" t="s">
        <v>12</v>
      </c>
      <c r="G60" s="137"/>
      <c r="H60" s="30"/>
      <c r="I60" s="30"/>
      <c r="J60" s="64"/>
      <c r="K60" s="22"/>
      <c r="L60" s="33"/>
      <c r="M60" s="147">
        <v>2</v>
      </c>
      <c r="N60" s="32"/>
      <c r="O60" s="39"/>
      <c r="P60" s="142">
        <f>O58-O62</f>
        <v>2.0172142586797683</v>
      </c>
    </row>
    <row r="61" spans="1:16" ht="8.1" customHeight="1" thickBot="1" x14ac:dyDescent="0.3">
      <c r="A61" s="14"/>
      <c r="B61" s="14"/>
      <c r="C61" s="145"/>
      <c r="D61" s="146"/>
      <c r="E61" s="64"/>
      <c r="F61" s="137"/>
      <c r="G61" s="137"/>
      <c r="H61" s="30"/>
      <c r="I61" s="30"/>
      <c r="J61" s="64"/>
      <c r="K61" s="22"/>
      <c r="L61" s="33"/>
      <c r="M61" s="148"/>
      <c r="N61" s="32"/>
      <c r="O61" s="39"/>
      <c r="P61" s="143"/>
    </row>
    <row r="62" spans="1:16" ht="8.1" customHeight="1" x14ac:dyDescent="0.25">
      <c r="A62" s="14"/>
      <c r="B62" s="14"/>
      <c r="C62" s="50"/>
      <c r="D62" s="66"/>
      <c r="E62" s="14"/>
      <c r="F62" s="64"/>
      <c r="G62" s="64"/>
      <c r="H62" s="27"/>
      <c r="I62" s="27"/>
      <c r="J62" s="138">
        <v>13</v>
      </c>
      <c r="K62" s="28"/>
      <c r="L62" s="140">
        <f>L66+M64</f>
        <v>-22</v>
      </c>
      <c r="M62" s="35"/>
      <c r="N62" s="36"/>
      <c r="O62" s="142">
        <f>LOG10(SUM($D64:$D$108)/SUM($D$20:$D$108))*20</f>
        <v>-22.021138473599571</v>
      </c>
      <c r="P62" s="37"/>
    </row>
    <row r="63" spans="1:16" ht="8.1" customHeight="1" thickBot="1" x14ac:dyDescent="0.3">
      <c r="A63" s="14"/>
      <c r="B63" s="14"/>
      <c r="C63" s="50"/>
      <c r="D63" s="66"/>
      <c r="E63" s="14"/>
      <c r="F63" s="64"/>
      <c r="G63" s="64"/>
      <c r="H63" s="27"/>
      <c r="I63" s="27"/>
      <c r="J63" s="139"/>
      <c r="K63" s="28"/>
      <c r="L63" s="141"/>
      <c r="M63" s="35"/>
      <c r="N63" s="36"/>
      <c r="O63" s="143"/>
      <c r="P63" s="37"/>
    </row>
    <row r="64" spans="1:16" ht="8.1" customHeight="1" x14ac:dyDescent="0.25">
      <c r="A64" s="14"/>
      <c r="B64" s="14"/>
      <c r="C64" s="145">
        <f>($F$13*10^(L62/20))-SUM(C68:C$109)</f>
        <v>1633.7089024408779</v>
      </c>
      <c r="D64" s="146">
        <f>VLOOKUP(C64,'E96 resistor values'!$A$2:$A$826,1,TRUE)</f>
        <v>1620</v>
      </c>
      <c r="E64" s="25"/>
      <c r="F64" s="137" t="s">
        <v>13</v>
      </c>
      <c r="G64" s="137"/>
      <c r="H64" s="30"/>
      <c r="I64" s="30"/>
      <c r="J64" s="64"/>
      <c r="K64" s="22"/>
      <c r="L64" s="33"/>
      <c r="M64" s="147">
        <v>2</v>
      </c>
      <c r="N64" s="32"/>
      <c r="O64" s="39"/>
      <c r="P64" s="142">
        <f>O62-O66</f>
        <v>2.0100231430328321</v>
      </c>
    </row>
    <row r="65" spans="1:16" ht="8.1" customHeight="1" thickBot="1" x14ac:dyDescent="0.3">
      <c r="A65" s="14"/>
      <c r="B65" s="14"/>
      <c r="C65" s="145"/>
      <c r="D65" s="146"/>
      <c r="E65" s="64"/>
      <c r="F65" s="137"/>
      <c r="G65" s="137"/>
      <c r="H65" s="30"/>
      <c r="I65" s="30"/>
      <c r="J65" s="64"/>
      <c r="K65" s="22"/>
      <c r="L65" s="33"/>
      <c r="M65" s="148"/>
      <c r="N65" s="32"/>
      <c r="O65" s="39"/>
      <c r="P65" s="143"/>
    </row>
    <row r="66" spans="1:16" ht="8.1" customHeight="1" x14ac:dyDescent="0.25">
      <c r="A66" s="14"/>
      <c r="B66" s="14"/>
      <c r="C66" s="50"/>
      <c r="D66" s="66"/>
      <c r="E66" s="14"/>
      <c r="F66" s="47"/>
      <c r="G66" s="47"/>
      <c r="H66" s="22"/>
      <c r="I66" s="22"/>
      <c r="J66" s="138">
        <v>12</v>
      </c>
      <c r="K66" s="28"/>
      <c r="L66" s="140">
        <f>L70+M68</f>
        <v>-24</v>
      </c>
      <c r="M66" s="35"/>
      <c r="N66" s="36"/>
      <c r="O66" s="142">
        <f>LOG10(SUM($D68:$D$108)/SUM($D$20:$D$108))*20</f>
        <v>-24.031161616632403</v>
      </c>
      <c r="P66" s="37"/>
    </row>
    <row r="67" spans="1:16" ht="8.1" customHeight="1" thickBot="1" x14ac:dyDescent="0.3">
      <c r="A67" s="14"/>
      <c r="B67" s="14"/>
      <c r="C67" s="50"/>
      <c r="D67" s="66"/>
      <c r="E67" s="14"/>
      <c r="F67" s="47"/>
      <c r="G67" s="47"/>
      <c r="H67" s="22"/>
      <c r="I67" s="22"/>
      <c r="J67" s="139"/>
      <c r="K67" s="28"/>
      <c r="L67" s="141"/>
      <c r="M67" s="35"/>
      <c r="N67" s="36"/>
      <c r="O67" s="143"/>
      <c r="P67" s="37"/>
    </row>
    <row r="68" spans="1:16" ht="8.1" customHeight="1" x14ac:dyDescent="0.25">
      <c r="A68" s="14"/>
      <c r="B68" s="14"/>
      <c r="C68" s="145">
        <f>($F$13*10^(L66/20))-SUM(C72:C$109)</f>
        <v>1297.7011085292124</v>
      </c>
      <c r="D68" s="146">
        <f>VLOOKUP(C68,'E96 resistor values'!$A$2:$A$826,1,TRUE)</f>
        <v>1270</v>
      </c>
      <c r="E68" s="25"/>
      <c r="F68" s="137" t="s">
        <v>14</v>
      </c>
      <c r="G68" s="137"/>
      <c r="H68" s="30"/>
      <c r="I68" s="30"/>
      <c r="J68" s="64"/>
      <c r="K68" s="22"/>
      <c r="L68" s="33"/>
      <c r="M68" s="147">
        <v>2</v>
      </c>
      <c r="N68" s="32"/>
      <c r="O68" s="39"/>
      <c r="P68" s="142">
        <f>O66-O70</f>
        <v>1.9830948270795012</v>
      </c>
    </row>
    <row r="69" spans="1:16" ht="8.1" customHeight="1" thickBot="1" x14ac:dyDescent="0.3">
      <c r="A69" s="14"/>
      <c r="B69" s="14"/>
      <c r="C69" s="145"/>
      <c r="D69" s="146"/>
      <c r="E69" s="64"/>
      <c r="F69" s="137"/>
      <c r="G69" s="137"/>
      <c r="H69" s="30"/>
      <c r="I69" s="30"/>
      <c r="J69" s="64"/>
      <c r="K69" s="22"/>
      <c r="L69" s="33"/>
      <c r="M69" s="148"/>
      <c r="N69" s="32"/>
      <c r="O69" s="39"/>
      <c r="P69" s="143"/>
    </row>
    <row r="70" spans="1:16" ht="8.1" customHeight="1" x14ac:dyDescent="0.25">
      <c r="A70" s="14"/>
      <c r="B70" s="14"/>
      <c r="C70" s="50"/>
      <c r="D70" s="66"/>
      <c r="E70" s="14"/>
      <c r="F70" s="47"/>
      <c r="G70" s="47"/>
      <c r="H70" s="22"/>
      <c r="I70" s="22"/>
      <c r="J70" s="138">
        <v>11</v>
      </c>
      <c r="K70" s="28"/>
      <c r="L70" s="140">
        <f>L74+M72</f>
        <v>-26</v>
      </c>
      <c r="M70" s="35"/>
      <c r="N70" s="36"/>
      <c r="O70" s="142">
        <f>LOG10(SUM($D72:$D$108)/SUM($D$20:$D$108))*20</f>
        <v>-26.014256443711904</v>
      </c>
      <c r="P70" s="37"/>
    </row>
    <row r="71" spans="1:16" ht="8.1" customHeight="1" thickBot="1" x14ac:dyDescent="0.3">
      <c r="A71" s="14"/>
      <c r="B71" s="14"/>
      <c r="C71" s="50"/>
      <c r="D71" s="66"/>
      <c r="E71" s="14"/>
      <c r="F71" s="47"/>
      <c r="G71" s="47"/>
      <c r="H71" s="22"/>
      <c r="I71" s="22"/>
      <c r="J71" s="139"/>
      <c r="K71" s="28"/>
      <c r="L71" s="141"/>
      <c r="M71" s="35"/>
      <c r="N71" s="36"/>
      <c r="O71" s="143"/>
      <c r="P71" s="37"/>
    </row>
    <row r="72" spans="1:16" ht="8.1" customHeight="1" x14ac:dyDescent="0.25">
      <c r="A72" s="14"/>
      <c r="B72" s="14"/>
      <c r="C72" s="145">
        <f>($F$13*10^(L70/20))-SUM(C76:C$109)</f>
        <v>1030.8006307377477</v>
      </c>
      <c r="D72" s="146">
        <f>VLOOKUP(C72,'E96 resistor values'!$A$2:$A$826,1,TRUE)</f>
        <v>1020</v>
      </c>
      <c r="E72" s="25"/>
      <c r="F72" s="137" t="s">
        <v>15</v>
      </c>
      <c r="G72" s="137"/>
      <c r="H72" s="30"/>
      <c r="I72" s="30"/>
      <c r="J72" s="64"/>
      <c r="K72" s="22"/>
      <c r="L72" s="33"/>
      <c r="M72" s="147">
        <v>2</v>
      </c>
      <c r="N72" s="32"/>
      <c r="O72" s="39"/>
      <c r="P72" s="142">
        <f>O70-O74</f>
        <v>2.0034790491909966</v>
      </c>
    </row>
    <row r="73" spans="1:16" ht="8.1" customHeight="1" thickBot="1" x14ac:dyDescent="0.3">
      <c r="A73" s="14"/>
      <c r="B73" s="14"/>
      <c r="C73" s="145"/>
      <c r="D73" s="146"/>
      <c r="E73" s="64"/>
      <c r="F73" s="137"/>
      <c r="G73" s="137"/>
      <c r="H73" s="30"/>
      <c r="I73" s="30"/>
      <c r="J73" s="64"/>
      <c r="K73" s="22"/>
      <c r="L73" s="33"/>
      <c r="M73" s="148"/>
      <c r="N73" s="32"/>
      <c r="O73" s="39"/>
      <c r="P73" s="143"/>
    </row>
    <row r="74" spans="1:16" ht="8.1" customHeight="1" x14ac:dyDescent="0.25">
      <c r="A74" s="14"/>
      <c r="B74" s="14"/>
      <c r="C74" s="50"/>
      <c r="D74" s="66"/>
      <c r="E74" s="14"/>
      <c r="F74" s="64"/>
      <c r="G74" s="64"/>
      <c r="H74" s="27"/>
      <c r="I74" s="27"/>
      <c r="J74" s="138">
        <v>10</v>
      </c>
      <c r="K74" s="28"/>
      <c r="L74" s="140">
        <f>L78+M76</f>
        <v>-28</v>
      </c>
      <c r="M74" s="35"/>
      <c r="N74" s="36"/>
      <c r="O74" s="142">
        <f>LOG10(SUM($D76:$D$108)/SUM($D$20:$D$108))*20</f>
        <v>-28.017735492902901</v>
      </c>
      <c r="P74" s="37"/>
    </row>
    <row r="75" spans="1:16" ht="8.1" customHeight="1" thickBot="1" x14ac:dyDescent="0.3">
      <c r="A75" s="14"/>
      <c r="B75" s="14"/>
      <c r="C75" s="50"/>
      <c r="D75" s="66"/>
      <c r="E75" s="14"/>
      <c r="F75" s="64"/>
      <c r="G75" s="64"/>
      <c r="H75" s="27"/>
      <c r="I75" s="27"/>
      <c r="J75" s="139"/>
      <c r="K75" s="28"/>
      <c r="L75" s="141"/>
      <c r="M75" s="35"/>
      <c r="N75" s="36"/>
      <c r="O75" s="143"/>
      <c r="P75" s="37"/>
    </row>
    <row r="76" spans="1:16" ht="8.1" customHeight="1" x14ac:dyDescent="0.25">
      <c r="A76" s="14"/>
      <c r="B76" s="14"/>
      <c r="C76" s="145">
        <f>($F$13*10^(L74/20))-SUM(C80:C$109)</f>
        <v>818.79404536659422</v>
      </c>
      <c r="D76" s="146">
        <f>VLOOKUP(C76,'E96 resistor values'!$A$2:$A$826,1,TRUE)</f>
        <v>806</v>
      </c>
      <c r="E76" s="25"/>
      <c r="F76" s="137" t="s">
        <v>16</v>
      </c>
      <c r="G76" s="137"/>
      <c r="H76" s="30"/>
      <c r="I76" s="30"/>
      <c r="J76" s="64"/>
      <c r="K76" s="22"/>
      <c r="L76" s="33"/>
      <c r="M76" s="147">
        <v>2</v>
      </c>
      <c r="N76" s="32"/>
      <c r="O76" s="39"/>
      <c r="P76" s="142">
        <f>O74-O78</f>
        <v>1.9926615951629216</v>
      </c>
    </row>
    <row r="77" spans="1:16" ht="8.1" customHeight="1" thickBot="1" x14ac:dyDescent="0.3">
      <c r="A77" s="14"/>
      <c r="B77" s="14"/>
      <c r="C77" s="145"/>
      <c r="D77" s="146"/>
      <c r="E77" s="64"/>
      <c r="F77" s="137"/>
      <c r="G77" s="137"/>
      <c r="H77" s="30"/>
      <c r="I77" s="30"/>
      <c r="J77" s="64"/>
      <c r="K77" s="22"/>
      <c r="L77" s="33"/>
      <c r="M77" s="148"/>
      <c r="N77" s="32"/>
      <c r="O77" s="39"/>
      <c r="P77" s="143"/>
    </row>
    <row r="78" spans="1:16" ht="8.1" customHeight="1" x14ac:dyDescent="0.25">
      <c r="A78" s="14"/>
      <c r="B78" s="14"/>
      <c r="C78" s="50"/>
      <c r="D78" s="66"/>
      <c r="E78" s="14"/>
      <c r="F78" s="47"/>
      <c r="G78" s="47"/>
      <c r="H78" s="22"/>
      <c r="I78" s="22"/>
      <c r="J78" s="138">
        <v>9</v>
      </c>
      <c r="K78" s="28"/>
      <c r="L78" s="140">
        <f>L82+M80</f>
        <v>-30</v>
      </c>
      <c r="M78" s="35"/>
      <c r="N78" s="36"/>
      <c r="O78" s="142">
        <f>LOG10(SUM($D80:$D$108)/SUM($D$20:$D$108))*20</f>
        <v>-30.010397088065822</v>
      </c>
      <c r="P78" s="37"/>
    </row>
    <row r="79" spans="1:16" ht="8.1" customHeight="1" thickBot="1" x14ac:dyDescent="0.3">
      <c r="A79" s="14"/>
      <c r="B79" s="14"/>
      <c r="C79" s="50"/>
      <c r="D79" s="66"/>
      <c r="E79" s="14"/>
      <c r="F79" s="47"/>
      <c r="G79" s="47"/>
      <c r="H79" s="22"/>
      <c r="I79" s="22"/>
      <c r="J79" s="139"/>
      <c r="K79" s="28"/>
      <c r="L79" s="141"/>
      <c r="M79" s="35"/>
      <c r="N79" s="36"/>
      <c r="O79" s="143"/>
      <c r="P79" s="37"/>
    </row>
    <row r="80" spans="1:16" ht="8.1" customHeight="1" x14ac:dyDescent="0.25">
      <c r="A80" s="14"/>
      <c r="B80" s="14"/>
      <c r="C80" s="145">
        <f>($F$13*10^(L78/20))-SUM(C84:C$109)</f>
        <v>650.39122865880017</v>
      </c>
      <c r="D80" s="146">
        <f>VLOOKUP(C80,'E96 resistor values'!$A$2:$A$826,1,TRUE)</f>
        <v>649</v>
      </c>
      <c r="E80" s="25"/>
      <c r="F80" s="137" t="s">
        <v>17</v>
      </c>
      <c r="G80" s="137"/>
      <c r="H80" s="30"/>
      <c r="I80" s="30"/>
      <c r="J80" s="64"/>
      <c r="K80" s="22"/>
      <c r="L80" s="33"/>
      <c r="M80" s="147">
        <v>2</v>
      </c>
      <c r="N80" s="32"/>
      <c r="O80" s="39"/>
      <c r="P80" s="142">
        <f>O78-O82</f>
        <v>2.0214777720140802</v>
      </c>
    </row>
    <row r="81" spans="1:16" ht="8.1" customHeight="1" thickBot="1" x14ac:dyDescent="0.3">
      <c r="A81" s="14"/>
      <c r="B81" s="14"/>
      <c r="C81" s="145"/>
      <c r="D81" s="146"/>
      <c r="E81" s="64"/>
      <c r="F81" s="137"/>
      <c r="G81" s="137"/>
      <c r="H81" s="30"/>
      <c r="I81" s="30"/>
      <c r="J81" s="64"/>
      <c r="K81" s="22"/>
      <c r="L81" s="33"/>
      <c r="M81" s="148"/>
      <c r="N81" s="32"/>
      <c r="O81" s="39"/>
      <c r="P81" s="143"/>
    </row>
    <row r="82" spans="1:16" ht="8.1" customHeight="1" x14ac:dyDescent="0.25">
      <c r="A82" s="14"/>
      <c r="B82" s="14"/>
      <c r="C82" s="50"/>
      <c r="D82" s="66"/>
      <c r="E82" s="14"/>
      <c r="F82" s="47"/>
      <c r="G82" s="47"/>
      <c r="H82" s="22"/>
      <c r="I82" s="22"/>
      <c r="J82" s="138">
        <v>8</v>
      </c>
      <c r="K82" s="28"/>
      <c r="L82" s="140">
        <f>L86+M84</f>
        <v>-32</v>
      </c>
      <c r="M82" s="35"/>
      <c r="N82" s="36"/>
      <c r="O82" s="142">
        <f>LOG10(SUM($D84:$D$108)/SUM($D$20:$D$108))*20</f>
        <v>-32.031874860079903</v>
      </c>
      <c r="P82" s="37"/>
    </row>
    <row r="83" spans="1:16" ht="8.1" customHeight="1" thickBot="1" x14ac:dyDescent="0.3">
      <c r="A83" s="14"/>
      <c r="B83" s="14"/>
      <c r="C83" s="50"/>
      <c r="D83" s="66"/>
      <c r="E83" s="14"/>
      <c r="F83" s="47"/>
      <c r="G83" s="47"/>
      <c r="H83" s="22"/>
      <c r="I83" s="22"/>
      <c r="J83" s="139"/>
      <c r="K83" s="28"/>
      <c r="L83" s="141"/>
      <c r="M83" s="35"/>
      <c r="N83" s="36"/>
      <c r="O83" s="143"/>
      <c r="P83" s="37"/>
    </row>
    <row r="84" spans="1:16" ht="8.1" customHeight="1" x14ac:dyDescent="0.25">
      <c r="A84" s="14"/>
      <c r="B84" s="14"/>
      <c r="C84" s="145">
        <f>($F$13*10^(L82/20))-SUM(C88:C$109)</f>
        <v>516.62411654069911</v>
      </c>
      <c r="D84" s="146">
        <f>VLOOKUP(C84,'E96 resistor values'!$A$2:$A$826,1,TRUE)</f>
        <v>511</v>
      </c>
      <c r="E84" s="25"/>
      <c r="F84" s="137" t="s">
        <v>18</v>
      </c>
      <c r="G84" s="137"/>
      <c r="H84" s="30"/>
      <c r="I84" s="30"/>
      <c r="J84" s="64"/>
      <c r="K84" s="22"/>
      <c r="L84" s="33"/>
      <c r="M84" s="147">
        <v>2</v>
      </c>
      <c r="N84" s="32"/>
      <c r="O84" s="39"/>
      <c r="P84" s="142">
        <f>O82-O86</f>
        <v>2.0071233297102751</v>
      </c>
    </row>
    <row r="85" spans="1:16" ht="8.1" customHeight="1" thickBot="1" x14ac:dyDescent="0.3">
      <c r="A85" s="14"/>
      <c r="B85" s="14"/>
      <c r="C85" s="145"/>
      <c r="D85" s="146"/>
      <c r="E85" s="64"/>
      <c r="F85" s="137"/>
      <c r="G85" s="137"/>
      <c r="H85" s="30"/>
      <c r="I85" s="30"/>
      <c r="J85" s="64"/>
      <c r="K85" s="22"/>
      <c r="L85" s="33"/>
      <c r="M85" s="148"/>
      <c r="N85" s="32"/>
      <c r="O85" s="39"/>
      <c r="P85" s="143"/>
    </row>
    <row r="86" spans="1:16" ht="8.1" customHeight="1" x14ac:dyDescent="0.25">
      <c r="A86" s="14"/>
      <c r="B86" s="14"/>
      <c r="C86" s="50"/>
      <c r="D86" s="66"/>
      <c r="E86" s="14"/>
      <c r="F86" s="64"/>
      <c r="G86" s="64"/>
      <c r="H86" s="27"/>
      <c r="I86" s="27"/>
      <c r="J86" s="138">
        <v>7</v>
      </c>
      <c r="K86" s="28"/>
      <c r="L86" s="140">
        <f>L90+M88</f>
        <v>-34</v>
      </c>
      <c r="M86" s="35"/>
      <c r="N86" s="36"/>
      <c r="O86" s="142">
        <f>LOG10(SUM($D88:$D$108)/SUM($D$20:$D$108))*20</f>
        <v>-34.038998189790178</v>
      </c>
      <c r="P86" s="37"/>
    </row>
    <row r="87" spans="1:16" ht="8.1" customHeight="1" thickBot="1" x14ac:dyDescent="0.3">
      <c r="A87" s="14"/>
      <c r="B87" s="14"/>
      <c r="C87" s="50"/>
      <c r="D87" s="66"/>
      <c r="E87" s="14"/>
      <c r="F87" s="64"/>
      <c r="G87" s="64"/>
      <c r="H87" s="27"/>
      <c r="I87" s="27"/>
      <c r="J87" s="139"/>
      <c r="K87" s="28"/>
      <c r="L87" s="141"/>
      <c r="M87" s="35"/>
      <c r="N87" s="36"/>
      <c r="O87" s="143"/>
      <c r="P87" s="37"/>
    </row>
    <row r="88" spans="1:16" ht="8.1" customHeight="1" x14ac:dyDescent="0.25">
      <c r="A88" s="14"/>
      <c r="B88" s="14"/>
      <c r="C88" s="145">
        <f>($F$13*10^(L86/20))-SUM(C92:C$109)</f>
        <v>582.72477034612621</v>
      </c>
      <c r="D88" s="146">
        <f>VLOOKUP(C88,'E96 resistor values'!$A$2:$A$826,1,TRUE)</f>
        <v>576</v>
      </c>
      <c r="E88" s="25"/>
      <c r="F88" s="137" t="s">
        <v>19</v>
      </c>
      <c r="G88" s="137"/>
      <c r="H88" s="30"/>
      <c r="I88" s="30"/>
      <c r="J88" s="64"/>
      <c r="K88" s="22"/>
      <c r="L88" s="33"/>
      <c r="M88" s="147">
        <v>3</v>
      </c>
      <c r="N88" s="32"/>
      <c r="O88" s="39"/>
      <c r="P88" s="142">
        <f>O86-O90</f>
        <v>3.0119236029650907</v>
      </c>
    </row>
    <row r="89" spans="1:16" ht="8.1" customHeight="1" thickBot="1" x14ac:dyDescent="0.3">
      <c r="A89" s="14"/>
      <c r="B89" s="14"/>
      <c r="C89" s="145"/>
      <c r="D89" s="146"/>
      <c r="E89" s="64"/>
      <c r="F89" s="137"/>
      <c r="G89" s="137"/>
      <c r="H89" s="30"/>
      <c r="I89" s="30"/>
      <c r="J89" s="64"/>
      <c r="K89" s="22"/>
      <c r="L89" s="33"/>
      <c r="M89" s="148"/>
      <c r="N89" s="32"/>
      <c r="O89" s="39"/>
      <c r="P89" s="143"/>
    </row>
    <row r="90" spans="1:16" ht="8.1" customHeight="1" x14ac:dyDescent="0.25">
      <c r="A90" s="14"/>
      <c r="B90" s="14"/>
      <c r="C90" s="50"/>
      <c r="D90" s="66"/>
      <c r="E90" s="14"/>
      <c r="F90" s="47"/>
      <c r="G90" s="47"/>
      <c r="H90" s="22"/>
      <c r="I90" s="22"/>
      <c r="J90" s="138">
        <v>6</v>
      </c>
      <c r="K90" s="28"/>
      <c r="L90" s="140">
        <f>L94+M92</f>
        <v>-37</v>
      </c>
      <c r="M90" s="35"/>
      <c r="N90" s="36"/>
      <c r="O90" s="142">
        <f>LOG10(SUM($D92:$D$108)/SUM($D$20:$D$108))*20</f>
        <v>-37.050921792755268</v>
      </c>
      <c r="P90" s="37"/>
    </row>
    <row r="91" spans="1:16" ht="8.1" customHeight="1" thickBot="1" x14ac:dyDescent="0.3">
      <c r="A91" s="14"/>
      <c r="B91" s="14"/>
      <c r="C91" s="50"/>
      <c r="D91" s="66"/>
      <c r="E91" s="14"/>
      <c r="F91" s="47"/>
      <c r="G91" s="47"/>
      <c r="H91" s="22"/>
      <c r="I91" s="22"/>
      <c r="J91" s="139"/>
      <c r="K91" s="28"/>
      <c r="L91" s="141"/>
      <c r="M91" s="35"/>
      <c r="N91" s="36"/>
      <c r="O91" s="143"/>
      <c r="P91" s="37"/>
    </row>
    <row r="92" spans="1:16" ht="8.1" customHeight="1" x14ac:dyDescent="0.25">
      <c r="A92" s="14"/>
      <c r="B92" s="14"/>
      <c r="C92" s="145">
        <f>($F$13*10^(L90/20))-SUM(C96:C$109)</f>
        <v>521.28660648900734</v>
      </c>
      <c r="D92" s="146">
        <f>VLOOKUP(C92,'E96 resistor values'!$A$2:$A$826,1,TRUE)</f>
        <v>511</v>
      </c>
      <c r="E92" s="25"/>
      <c r="F92" s="137" t="s">
        <v>20</v>
      </c>
      <c r="G92" s="137"/>
      <c r="H92" s="30"/>
      <c r="I92" s="30"/>
      <c r="J92" s="64"/>
      <c r="K92" s="22"/>
      <c r="L92" s="33"/>
      <c r="M92" s="147">
        <v>4</v>
      </c>
      <c r="N92" s="32"/>
      <c r="O92" s="39"/>
      <c r="P92" s="142">
        <f>O90-O94</f>
        <v>3.9816086222870766</v>
      </c>
    </row>
    <row r="93" spans="1:16" ht="8.1" customHeight="1" thickBot="1" x14ac:dyDescent="0.3">
      <c r="A93" s="14"/>
      <c r="B93" s="14"/>
      <c r="C93" s="145"/>
      <c r="D93" s="146"/>
      <c r="E93" s="64"/>
      <c r="F93" s="137"/>
      <c r="G93" s="137"/>
      <c r="H93" s="30"/>
      <c r="I93" s="30"/>
      <c r="J93" s="64"/>
      <c r="K93" s="22"/>
      <c r="L93" s="33"/>
      <c r="M93" s="148"/>
      <c r="N93" s="32"/>
      <c r="O93" s="39"/>
      <c r="P93" s="143"/>
    </row>
    <row r="94" spans="1:16" ht="8.1" customHeight="1" x14ac:dyDescent="0.25">
      <c r="A94" s="14"/>
      <c r="B94" s="14"/>
      <c r="C94" s="50"/>
      <c r="D94" s="66"/>
      <c r="E94" s="14"/>
      <c r="F94" s="47"/>
      <c r="G94" s="47"/>
      <c r="H94" s="22"/>
      <c r="I94" s="22"/>
      <c r="J94" s="138">
        <v>5</v>
      </c>
      <c r="K94" s="28"/>
      <c r="L94" s="140">
        <f>L98+M96</f>
        <v>-41</v>
      </c>
      <c r="M94" s="35"/>
      <c r="N94" s="36"/>
      <c r="O94" s="142">
        <f>LOG10(SUM($D96:$D$108)/SUM($D$20:$D$108))*20</f>
        <v>-41.032530415042345</v>
      </c>
      <c r="P94" s="37"/>
    </row>
    <row r="95" spans="1:16" ht="8.1" customHeight="1" thickBot="1" x14ac:dyDescent="0.3">
      <c r="A95" s="14"/>
      <c r="B95" s="14"/>
      <c r="C95" s="50"/>
      <c r="D95" s="66"/>
      <c r="E95" s="14"/>
      <c r="F95" s="47"/>
      <c r="G95" s="47"/>
      <c r="H95" s="22"/>
      <c r="I95" s="22"/>
      <c r="J95" s="139"/>
      <c r="K95" s="28"/>
      <c r="L95" s="141"/>
      <c r="M95" s="35"/>
      <c r="N95" s="36"/>
      <c r="O95" s="143"/>
      <c r="P95" s="37"/>
    </row>
    <row r="96" spans="1:16" ht="8.1" customHeight="1" x14ac:dyDescent="0.25">
      <c r="A96" s="14"/>
      <c r="B96" s="14"/>
      <c r="C96" s="145">
        <f>($F$13*10^(L94/20))-SUM(C100:C$109)</f>
        <v>390.06370450647341</v>
      </c>
      <c r="D96" s="146">
        <f>VLOOKUP(C96,'E96 resistor values'!$A$2:$A$826,1,TRUE)</f>
        <v>383</v>
      </c>
      <c r="E96" s="25"/>
      <c r="F96" s="137" t="s">
        <v>21</v>
      </c>
      <c r="G96" s="137"/>
      <c r="H96" s="30"/>
      <c r="I96" s="30"/>
      <c r="J96" s="64"/>
      <c r="K96" s="22"/>
      <c r="L96" s="33"/>
      <c r="M96" s="147">
        <v>5</v>
      </c>
      <c r="N96" s="32"/>
      <c r="O96" s="39"/>
      <c r="P96" s="142">
        <f>O94-O98</f>
        <v>4.9724341499222007</v>
      </c>
    </row>
    <row r="97" spans="1:21" ht="8.1" customHeight="1" thickBot="1" x14ac:dyDescent="0.3">
      <c r="A97" s="14"/>
      <c r="B97" s="14"/>
      <c r="C97" s="145"/>
      <c r="D97" s="146"/>
      <c r="E97" s="64"/>
      <c r="F97" s="137"/>
      <c r="G97" s="137"/>
      <c r="H97" s="30"/>
      <c r="I97" s="30"/>
      <c r="J97" s="64"/>
      <c r="K97" s="22"/>
      <c r="L97" s="33"/>
      <c r="M97" s="148"/>
      <c r="N97" s="32"/>
      <c r="O97" s="39"/>
      <c r="P97" s="143"/>
    </row>
    <row r="98" spans="1:21" ht="8.1" customHeight="1" x14ac:dyDescent="0.25">
      <c r="A98" s="14"/>
      <c r="B98" s="14"/>
      <c r="C98" s="50"/>
      <c r="D98" s="66"/>
      <c r="E98" s="14"/>
      <c r="F98" s="64"/>
      <c r="G98" s="64"/>
      <c r="H98" s="27"/>
      <c r="I98" s="27"/>
      <c r="J98" s="138">
        <v>4</v>
      </c>
      <c r="K98" s="28"/>
      <c r="L98" s="140">
        <f>L102+M100</f>
        <v>-46</v>
      </c>
      <c r="M98" s="35"/>
      <c r="N98" s="36"/>
      <c r="O98" s="142">
        <f>LOG10(SUM($D100:$D$108)/SUM($D$20:$D$108))*20</f>
        <v>-46.004964564964546</v>
      </c>
      <c r="P98" s="37"/>
    </row>
    <row r="99" spans="1:21" ht="8.1" customHeight="1" thickBot="1" x14ac:dyDescent="0.3">
      <c r="A99" s="14"/>
      <c r="B99" s="14"/>
      <c r="C99" s="50"/>
      <c r="D99" s="66"/>
      <c r="E99" s="14"/>
      <c r="F99" s="64"/>
      <c r="G99" s="64"/>
      <c r="H99" s="27"/>
      <c r="I99" s="27"/>
      <c r="J99" s="139"/>
      <c r="K99" s="28"/>
      <c r="L99" s="141"/>
      <c r="M99" s="35"/>
      <c r="N99" s="36"/>
      <c r="O99" s="143"/>
      <c r="P99" s="37"/>
    </row>
    <row r="100" spans="1:21" ht="8.1" customHeight="1" x14ac:dyDescent="0.25">
      <c r="A100" s="14"/>
      <c r="B100" s="14"/>
      <c r="C100" s="145">
        <f>($F$13*10^(L98/20))-SUM(C104:C$109)</f>
        <v>277.31511977043829</v>
      </c>
      <c r="D100" s="146">
        <f>VLOOKUP(C100,'E96 resistor values'!$A$2:$A$826,1,TRUE)</f>
        <v>274</v>
      </c>
      <c r="E100" s="25"/>
      <c r="F100" s="137" t="s">
        <v>22</v>
      </c>
      <c r="G100" s="137"/>
      <c r="H100" s="30"/>
      <c r="I100" s="30"/>
      <c r="J100" s="64"/>
      <c r="K100" s="22"/>
      <c r="L100" s="33"/>
      <c r="M100" s="147">
        <v>7</v>
      </c>
      <c r="N100" s="32"/>
      <c r="O100" s="39"/>
      <c r="P100" s="142">
        <f>O98-O102</f>
        <v>6.9890645158132614</v>
      </c>
    </row>
    <row r="101" spans="1:21" ht="8.1" customHeight="1" thickBot="1" x14ac:dyDescent="0.3">
      <c r="A101" s="14"/>
      <c r="B101" s="14"/>
      <c r="C101" s="145"/>
      <c r="D101" s="146"/>
      <c r="E101" s="64"/>
      <c r="F101" s="137"/>
      <c r="G101" s="137"/>
      <c r="H101" s="30"/>
      <c r="I101" s="30"/>
      <c r="J101" s="64"/>
      <c r="K101" s="22"/>
      <c r="L101" s="33"/>
      <c r="M101" s="148"/>
      <c r="N101" s="32"/>
      <c r="O101" s="39"/>
      <c r="P101" s="143"/>
    </row>
    <row r="102" spans="1:21" ht="8.1" customHeight="1" x14ac:dyDescent="0.25">
      <c r="A102" s="14"/>
      <c r="B102" s="14"/>
      <c r="C102" s="50"/>
      <c r="D102" s="66"/>
      <c r="E102" s="14"/>
      <c r="F102" s="47"/>
      <c r="G102" s="47"/>
      <c r="H102" s="22"/>
      <c r="I102" s="22"/>
      <c r="J102" s="138">
        <v>3</v>
      </c>
      <c r="K102" s="28"/>
      <c r="L102" s="140">
        <f>L106+M104</f>
        <v>-53</v>
      </c>
      <c r="M102" s="35"/>
      <c r="N102" s="36"/>
      <c r="O102" s="142">
        <f>LOG10(SUM($D104:$D$108)/SUM($D$20:$D$108))*20</f>
        <v>-52.994029080777807</v>
      </c>
      <c r="P102" s="37"/>
    </row>
    <row r="103" spans="1:21" ht="8.1" customHeight="1" thickBot="1" x14ac:dyDescent="0.3">
      <c r="A103" s="14"/>
      <c r="B103" s="14"/>
      <c r="C103" s="50"/>
      <c r="D103" s="66"/>
      <c r="E103" s="14"/>
      <c r="F103" s="47"/>
      <c r="G103" s="47"/>
      <c r="H103" s="22"/>
      <c r="I103" s="22"/>
      <c r="J103" s="139"/>
      <c r="K103" s="28"/>
      <c r="L103" s="141"/>
      <c r="M103" s="35"/>
      <c r="N103" s="36"/>
      <c r="O103" s="143"/>
      <c r="P103" s="37"/>
    </row>
    <row r="104" spans="1:21" ht="8.1" customHeight="1" x14ac:dyDescent="0.25">
      <c r="A104" s="14"/>
      <c r="B104" s="14"/>
      <c r="C104" s="145">
        <f>($F$13*10^(L102/20))-SUM(C108:C$109)</f>
        <v>144.43929038440575</v>
      </c>
      <c r="D104" s="146">
        <f>VLOOKUP(C104,'E96 resistor values'!$A$2:$A$826,1,TRUE)</f>
        <v>143</v>
      </c>
      <c r="E104" s="25"/>
      <c r="F104" s="137" t="s">
        <v>23</v>
      </c>
      <c r="G104" s="137"/>
      <c r="H104" s="30"/>
      <c r="I104" s="30"/>
      <c r="J104" s="64"/>
      <c r="K104" s="22"/>
      <c r="L104" s="40"/>
      <c r="M104" s="147">
        <v>9</v>
      </c>
      <c r="N104" s="32"/>
      <c r="O104" s="34"/>
      <c r="P104" s="142">
        <f>O102-O106</f>
        <v>8.9958192151084688</v>
      </c>
    </row>
    <row r="105" spans="1:21" ht="8.1" customHeight="1" thickBot="1" x14ac:dyDescent="0.3">
      <c r="A105" s="14"/>
      <c r="B105" s="14"/>
      <c r="C105" s="145"/>
      <c r="D105" s="146"/>
      <c r="E105" s="64"/>
      <c r="F105" s="137"/>
      <c r="G105" s="137"/>
      <c r="H105" s="30"/>
      <c r="I105" s="30"/>
      <c r="J105" s="64"/>
      <c r="K105" s="22"/>
      <c r="L105" s="40"/>
      <c r="M105" s="148"/>
      <c r="N105" s="32"/>
      <c r="O105" s="34"/>
      <c r="P105" s="143"/>
    </row>
    <row r="106" spans="1:21" ht="8.1" customHeight="1" x14ac:dyDescent="0.25">
      <c r="A106" s="14"/>
      <c r="B106" s="14"/>
      <c r="C106" s="50"/>
      <c r="D106" s="66"/>
      <c r="E106" s="14"/>
      <c r="F106" s="64"/>
      <c r="G106" s="64"/>
      <c r="H106" s="27"/>
      <c r="I106" s="27"/>
      <c r="J106" s="138">
        <v>2</v>
      </c>
      <c r="K106" s="28"/>
      <c r="L106" s="147">
        <v>-62</v>
      </c>
      <c r="M106" s="47"/>
      <c r="N106" s="26"/>
      <c r="O106" s="142">
        <f>LOG10(SUM($D108:$D$108)/SUM($D$20:$D$108))*20</f>
        <v>-61.989848295886276</v>
      </c>
      <c r="P106" s="29"/>
    </row>
    <row r="107" spans="1:21" ht="8.1" customHeight="1" thickBot="1" x14ac:dyDescent="0.3">
      <c r="A107" s="14"/>
      <c r="B107" s="14"/>
      <c r="C107" s="50"/>
      <c r="D107" s="66"/>
      <c r="E107" s="14"/>
      <c r="F107" s="64"/>
      <c r="G107" s="64"/>
      <c r="H107" s="27"/>
      <c r="I107" s="27"/>
      <c r="J107" s="139"/>
      <c r="K107" s="28"/>
      <c r="L107" s="148"/>
      <c r="M107" s="47"/>
      <c r="N107" s="26"/>
      <c r="O107" s="143"/>
      <c r="P107" s="29"/>
    </row>
    <row r="108" spans="1:21" ht="8.1" customHeight="1" x14ac:dyDescent="0.25">
      <c r="A108" s="14"/>
      <c r="B108" s="144" t="s">
        <v>27</v>
      </c>
      <c r="C108" s="145">
        <f>$F$13*10^(L106/20)</f>
        <v>79.432823472428097</v>
      </c>
      <c r="D108" s="146">
        <f>VLOOKUP(C108,'E96 resistor values'!$A$2:$A$826,1,TRUE)</f>
        <v>78.7</v>
      </c>
      <c r="E108" s="25"/>
      <c r="F108" s="137" t="s">
        <v>24</v>
      </c>
      <c r="G108" s="137"/>
      <c r="H108" s="30"/>
      <c r="I108" s="30"/>
      <c r="J108" s="64"/>
      <c r="K108" s="22"/>
      <c r="L108" s="41"/>
      <c r="M108" s="47"/>
      <c r="N108" s="26"/>
      <c r="O108" s="42"/>
      <c r="P108" s="43"/>
      <c r="T108" s="153"/>
      <c r="U108" s="153"/>
    </row>
    <row r="109" spans="1:21" ht="8.1" customHeight="1" thickBot="1" x14ac:dyDescent="0.3">
      <c r="A109" s="14"/>
      <c r="B109" s="144"/>
      <c r="C109" s="145"/>
      <c r="D109" s="146"/>
      <c r="E109" s="64"/>
      <c r="F109" s="137"/>
      <c r="G109" s="137"/>
      <c r="H109" s="30"/>
      <c r="I109" s="30"/>
      <c r="J109" s="64"/>
      <c r="K109" s="22"/>
      <c r="L109" s="41"/>
      <c r="M109" s="47"/>
      <c r="N109" s="26"/>
      <c r="O109" s="42"/>
      <c r="P109" s="43"/>
      <c r="T109" s="153"/>
      <c r="U109" s="153"/>
    </row>
    <row r="110" spans="1:21" ht="8.1" customHeight="1" x14ac:dyDescent="0.25">
      <c r="A110" s="137" t="s">
        <v>1</v>
      </c>
      <c r="B110" s="14"/>
      <c r="C110" s="14"/>
      <c r="D110" s="59"/>
      <c r="E110" s="14"/>
      <c r="F110" s="14"/>
      <c r="G110" s="14"/>
      <c r="H110" s="14"/>
      <c r="I110" s="14"/>
      <c r="J110" s="138">
        <v>1</v>
      </c>
      <c r="K110" s="28"/>
      <c r="L110" s="149" t="s">
        <v>124</v>
      </c>
      <c r="M110" s="40"/>
      <c r="N110" s="19"/>
      <c r="O110" s="151" t="s">
        <v>124</v>
      </c>
      <c r="P110" s="44"/>
    </row>
    <row r="111" spans="1:21" ht="8.1" customHeight="1" thickBot="1" x14ac:dyDescent="0.3">
      <c r="A111" s="137"/>
      <c r="B111" s="14"/>
      <c r="C111" s="14"/>
      <c r="D111" s="59"/>
      <c r="E111" s="14"/>
      <c r="F111" s="14"/>
      <c r="G111" s="14"/>
      <c r="H111" s="14"/>
      <c r="I111" s="14"/>
      <c r="J111" s="139"/>
      <c r="K111" s="28"/>
      <c r="L111" s="150"/>
      <c r="M111" s="25"/>
      <c r="N111" s="19"/>
      <c r="O111" s="152"/>
      <c r="P111" s="44"/>
    </row>
    <row r="112" spans="1:21" ht="15" customHeight="1" x14ac:dyDescent="0.25">
      <c r="A112" s="14"/>
      <c r="B112" s="50" t="s">
        <v>33</v>
      </c>
      <c r="C112" s="63">
        <f>SUM(C20:C109)</f>
        <v>100000.00000000003</v>
      </c>
      <c r="D112" s="65">
        <f>SUM(D20:D109)</f>
        <v>98961.7</v>
      </c>
      <c r="E112" s="14"/>
      <c r="F112" s="14"/>
      <c r="G112" s="14"/>
      <c r="H112" s="14"/>
      <c r="I112" s="14"/>
      <c r="J112" s="14"/>
      <c r="K112" s="13"/>
      <c r="L112" s="45"/>
      <c r="M112" s="55"/>
      <c r="N112" s="13"/>
      <c r="O112" s="18"/>
      <c r="P112" s="18"/>
    </row>
    <row r="113" spans="10:14" s="1" customFormat="1" x14ac:dyDescent="0.25">
      <c r="J113" s="3"/>
      <c r="K113" s="7"/>
      <c r="L113" s="3"/>
      <c r="M113" s="6"/>
      <c r="N113" s="6"/>
    </row>
    <row r="114" spans="10:14" s="1" customFormat="1" x14ac:dyDescent="0.25">
      <c r="J114" s="3"/>
      <c r="K114" s="7"/>
      <c r="L114" s="3"/>
      <c r="M114" s="6"/>
      <c r="N114" s="6"/>
    </row>
    <row r="115" spans="10:14" s="1" customFormat="1" x14ac:dyDescent="0.25">
      <c r="J115" s="3"/>
      <c r="K115" s="7"/>
      <c r="L115" s="3"/>
      <c r="M115" s="6"/>
      <c r="N115" s="6"/>
    </row>
    <row r="116" spans="10:14" s="1" customFormat="1" x14ac:dyDescent="0.25">
      <c r="J116" s="3"/>
      <c r="K116" s="7"/>
      <c r="L116" s="3"/>
      <c r="M116" s="6"/>
      <c r="N116" s="6"/>
    </row>
    <row r="117" spans="10:14" s="1" customFormat="1" x14ac:dyDescent="0.25">
      <c r="J117" s="3"/>
      <c r="K117" s="7"/>
      <c r="L117" s="3"/>
      <c r="M117" s="6"/>
      <c r="N117" s="6"/>
    </row>
    <row r="118" spans="10:14" s="1" customFormat="1" x14ac:dyDescent="0.25">
      <c r="J118" s="3"/>
      <c r="K118" s="7"/>
      <c r="L118" s="3"/>
      <c r="M118" s="6"/>
      <c r="N118" s="6"/>
    </row>
  </sheetData>
  <mergeCells count="197">
    <mergeCell ref="T108:U109"/>
    <mergeCell ref="R18:R19"/>
    <mergeCell ref="J102:J103"/>
    <mergeCell ref="L102:L103"/>
    <mergeCell ref="O102:O103"/>
    <mergeCell ref="C104:C105"/>
    <mergeCell ref="D104:D105"/>
    <mergeCell ref="F104:G105"/>
    <mergeCell ref="M104:M105"/>
    <mergeCell ref="P104:P105"/>
    <mergeCell ref="J98:J99"/>
    <mergeCell ref="L98:L99"/>
    <mergeCell ref="O98:O99"/>
    <mergeCell ref="C100:C101"/>
    <mergeCell ref="D100:D101"/>
    <mergeCell ref="F100:G101"/>
    <mergeCell ref="M100:M101"/>
    <mergeCell ref="P92:P93"/>
    <mergeCell ref="J94:J95"/>
    <mergeCell ref="L94:L95"/>
    <mergeCell ref="O94:O95"/>
    <mergeCell ref="C96:C97"/>
    <mergeCell ref="D96:D97"/>
    <mergeCell ref="P100:P101"/>
    <mergeCell ref="A110:A111"/>
    <mergeCell ref="J110:J111"/>
    <mergeCell ref="L110:L111"/>
    <mergeCell ref="O110:O111"/>
    <mergeCell ref="J106:J107"/>
    <mergeCell ref="L106:L107"/>
    <mergeCell ref="O106:O107"/>
    <mergeCell ref="B108:B109"/>
    <mergeCell ref="C108:C109"/>
    <mergeCell ref="D108:D109"/>
    <mergeCell ref="F108:G109"/>
    <mergeCell ref="J86:J87"/>
    <mergeCell ref="L86:L87"/>
    <mergeCell ref="O86:O87"/>
    <mergeCell ref="C88:C89"/>
    <mergeCell ref="D88:D89"/>
    <mergeCell ref="F88:G89"/>
    <mergeCell ref="M88:M89"/>
    <mergeCell ref="P88:P89"/>
    <mergeCell ref="F96:G97"/>
    <mergeCell ref="M96:M97"/>
    <mergeCell ref="P96:P97"/>
    <mergeCell ref="J90:J91"/>
    <mergeCell ref="L90:L91"/>
    <mergeCell ref="O90:O91"/>
    <mergeCell ref="C92:C93"/>
    <mergeCell ref="D92:D93"/>
    <mergeCell ref="F92:G93"/>
    <mergeCell ref="M92:M93"/>
    <mergeCell ref="J82:J83"/>
    <mergeCell ref="L82:L83"/>
    <mergeCell ref="O82:O83"/>
    <mergeCell ref="C84:C85"/>
    <mergeCell ref="D84:D85"/>
    <mergeCell ref="F84:G85"/>
    <mergeCell ref="M84:M85"/>
    <mergeCell ref="P76:P77"/>
    <mergeCell ref="J78:J79"/>
    <mergeCell ref="L78:L79"/>
    <mergeCell ref="O78:O79"/>
    <mergeCell ref="C80:C81"/>
    <mergeCell ref="D80:D81"/>
    <mergeCell ref="F80:G81"/>
    <mergeCell ref="M80:M81"/>
    <mergeCell ref="P80:P81"/>
    <mergeCell ref="P84:P85"/>
    <mergeCell ref="J74:J75"/>
    <mergeCell ref="L74:L75"/>
    <mergeCell ref="O74:O75"/>
    <mergeCell ref="C76:C77"/>
    <mergeCell ref="D76:D77"/>
    <mergeCell ref="F76:G77"/>
    <mergeCell ref="M76:M77"/>
    <mergeCell ref="P68:P69"/>
    <mergeCell ref="J70:J71"/>
    <mergeCell ref="L70:L71"/>
    <mergeCell ref="O70:O71"/>
    <mergeCell ref="C72:C73"/>
    <mergeCell ref="D72:D73"/>
    <mergeCell ref="F72:G73"/>
    <mergeCell ref="M72:M73"/>
    <mergeCell ref="P72:P73"/>
    <mergeCell ref="J66:J67"/>
    <mergeCell ref="L66:L67"/>
    <mergeCell ref="O66:O67"/>
    <mergeCell ref="C68:C69"/>
    <mergeCell ref="D68:D69"/>
    <mergeCell ref="F68:G69"/>
    <mergeCell ref="M68:M69"/>
    <mergeCell ref="P60:P61"/>
    <mergeCell ref="J62:J63"/>
    <mergeCell ref="L62:L63"/>
    <mergeCell ref="O62:O63"/>
    <mergeCell ref="C64:C65"/>
    <mergeCell ref="D64:D65"/>
    <mergeCell ref="F64:G65"/>
    <mergeCell ref="M64:M65"/>
    <mergeCell ref="P64:P65"/>
    <mergeCell ref="J58:J59"/>
    <mergeCell ref="L58:L59"/>
    <mergeCell ref="O58:O59"/>
    <mergeCell ref="C60:C61"/>
    <mergeCell ref="D60:D61"/>
    <mergeCell ref="F60:G61"/>
    <mergeCell ref="M60:M61"/>
    <mergeCell ref="P52:P53"/>
    <mergeCell ref="J54:J55"/>
    <mergeCell ref="L54:L55"/>
    <mergeCell ref="O54:O55"/>
    <mergeCell ref="C56:C57"/>
    <mergeCell ref="D56:D57"/>
    <mergeCell ref="F56:G57"/>
    <mergeCell ref="M56:M57"/>
    <mergeCell ref="P56:P57"/>
    <mergeCell ref="J50:J51"/>
    <mergeCell ref="L50:L51"/>
    <mergeCell ref="O50:O51"/>
    <mergeCell ref="C52:C53"/>
    <mergeCell ref="D52:D53"/>
    <mergeCell ref="F52:G53"/>
    <mergeCell ref="M52:M53"/>
    <mergeCell ref="P44:P45"/>
    <mergeCell ref="J46:J47"/>
    <mergeCell ref="L46:L47"/>
    <mergeCell ref="O46:O47"/>
    <mergeCell ref="C48:C49"/>
    <mergeCell ref="D48:D49"/>
    <mergeCell ref="F48:G49"/>
    <mergeCell ref="M48:M49"/>
    <mergeCell ref="P48:P49"/>
    <mergeCell ref="J42:J43"/>
    <mergeCell ref="L42:L43"/>
    <mergeCell ref="O42:O43"/>
    <mergeCell ref="C44:C45"/>
    <mergeCell ref="D44:D45"/>
    <mergeCell ref="F44:G45"/>
    <mergeCell ref="M44:M45"/>
    <mergeCell ref="P36:P37"/>
    <mergeCell ref="J38:J39"/>
    <mergeCell ref="L38:L39"/>
    <mergeCell ref="O38:O39"/>
    <mergeCell ref="C40:C41"/>
    <mergeCell ref="D40:D41"/>
    <mergeCell ref="F40:G41"/>
    <mergeCell ref="M40:M41"/>
    <mergeCell ref="P40:P41"/>
    <mergeCell ref="J34:J35"/>
    <mergeCell ref="L34:L35"/>
    <mergeCell ref="O34:O35"/>
    <mergeCell ref="C36:C37"/>
    <mergeCell ref="D36:D37"/>
    <mergeCell ref="F36:G37"/>
    <mergeCell ref="M36:M37"/>
    <mergeCell ref="P28:P29"/>
    <mergeCell ref="J30:J31"/>
    <mergeCell ref="L30:L31"/>
    <mergeCell ref="O30:O31"/>
    <mergeCell ref="C32:C33"/>
    <mergeCell ref="D32:D33"/>
    <mergeCell ref="F32:G33"/>
    <mergeCell ref="M32:M33"/>
    <mergeCell ref="P32:P33"/>
    <mergeCell ref="P20:P21"/>
    <mergeCell ref="J22:J23"/>
    <mergeCell ref="L22:L23"/>
    <mergeCell ref="O22:O23"/>
    <mergeCell ref="C24:C25"/>
    <mergeCell ref="D24:D25"/>
    <mergeCell ref="F24:G25"/>
    <mergeCell ref="M24:M25"/>
    <mergeCell ref="P24:P25"/>
    <mergeCell ref="B20:B21"/>
    <mergeCell ref="C20:C21"/>
    <mergeCell ref="D20:D21"/>
    <mergeCell ref="F20:G21"/>
    <mergeCell ref="M20:M21"/>
    <mergeCell ref="J26:J27"/>
    <mergeCell ref="L26:L27"/>
    <mergeCell ref="O26:O27"/>
    <mergeCell ref="C28:C29"/>
    <mergeCell ref="D28:D29"/>
    <mergeCell ref="F28:G29"/>
    <mergeCell ref="M28:M29"/>
    <mergeCell ref="L2:M2"/>
    <mergeCell ref="O2:P2"/>
    <mergeCell ref="F13:J13"/>
    <mergeCell ref="L15:M15"/>
    <mergeCell ref="O15:P15"/>
    <mergeCell ref="F16:G16"/>
    <mergeCell ref="A18:A19"/>
    <mergeCell ref="J18:J19"/>
    <mergeCell ref="L18:L19"/>
    <mergeCell ref="O18:O19"/>
  </mergeCells>
  <pageMargins left="0.59055118110236227" right="0.59055118110236227" top="0.59055118110236227" bottom="0.59055118110236227" header="0.31496062992125984" footer="0.31496062992125984"/>
  <pageSetup paperSize="9" scale="60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Z129"/>
  <sheetViews>
    <sheetView zoomScaleNormal="100" workbookViewId="0">
      <selection activeCell="A10" sqref="A10"/>
    </sheetView>
  </sheetViews>
  <sheetFormatPr defaultColWidth="8.85546875" defaultRowHeight="15" x14ac:dyDescent="0.25"/>
  <cols>
    <col min="1" max="1" width="6.7109375" customWidth="1"/>
    <col min="2" max="2" width="16.7109375" customWidth="1"/>
    <col min="3" max="3" width="2.7109375" customWidth="1"/>
    <col min="4" max="5" width="4.7109375" customWidth="1"/>
    <col min="6" max="11" width="2.7109375" style="1" customWidth="1"/>
    <col min="12" max="13" width="4.7109375" style="1" customWidth="1"/>
    <col min="14" max="14" width="2.7109375" style="1" customWidth="1"/>
    <col min="15" max="15" width="2.7109375" customWidth="1"/>
    <col min="16" max="16" width="4.7109375" style="7" customWidth="1"/>
    <col min="17" max="17" width="10.7109375" style="2" customWidth="1"/>
    <col min="18" max="18" width="10.7109375" style="5" customWidth="1"/>
    <col min="19" max="19" width="2.7109375" style="6" customWidth="1"/>
    <col min="20" max="20" width="10.7109375" style="2" customWidth="1"/>
    <col min="21" max="21" width="10.7109375" style="5" customWidth="1"/>
    <col min="22" max="22" width="2.7109375" style="6" customWidth="1"/>
    <col min="23" max="23" width="10.140625" customWidth="1"/>
    <col min="24" max="24" width="1.7109375" customWidth="1"/>
    <col min="25" max="26" width="2.7109375" customWidth="1"/>
  </cols>
  <sheetData>
    <row r="1" spans="1:22" ht="21.75" thickBot="1" x14ac:dyDescent="0.4">
      <c r="A1" s="48" t="s">
        <v>130</v>
      </c>
    </row>
    <row r="2" spans="1:22" ht="15" customHeight="1" thickBot="1" x14ac:dyDescent="0.3">
      <c r="Q2" s="125" t="s">
        <v>25</v>
      </c>
      <c r="R2" s="126"/>
      <c r="T2" s="127" t="s">
        <v>26</v>
      </c>
      <c r="U2" s="128"/>
    </row>
    <row r="3" spans="1:22" ht="15" customHeight="1" x14ac:dyDescent="0.25">
      <c r="A3" s="9" t="s">
        <v>87</v>
      </c>
    </row>
    <row r="4" spans="1:22" ht="15" customHeight="1" x14ac:dyDescent="0.25">
      <c r="A4" s="4" t="s">
        <v>90</v>
      </c>
    </row>
    <row r="5" spans="1:22" ht="15" customHeight="1" x14ac:dyDescent="0.25">
      <c r="A5" s="4" t="s">
        <v>136</v>
      </c>
    </row>
    <row r="6" spans="1:22" ht="15" customHeight="1" x14ac:dyDescent="0.25">
      <c r="A6" s="4" t="s">
        <v>137</v>
      </c>
    </row>
    <row r="7" spans="1:22" ht="15" customHeight="1" x14ac:dyDescent="0.25">
      <c r="A7" s="67" t="s">
        <v>94</v>
      </c>
    </row>
    <row r="8" spans="1:22" ht="15" customHeight="1" x14ac:dyDescent="0.25">
      <c r="A8" s="4" t="s">
        <v>139</v>
      </c>
    </row>
    <row r="9" spans="1:22" ht="15" customHeight="1" x14ac:dyDescent="0.25">
      <c r="A9" s="4" t="s">
        <v>91</v>
      </c>
    </row>
    <row r="10" spans="1:22" ht="15" customHeight="1" x14ac:dyDescent="0.25">
      <c r="A10" s="4" t="s">
        <v>147</v>
      </c>
    </row>
    <row r="11" spans="1:22" ht="15" customHeight="1" x14ac:dyDescent="0.25">
      <c r="A11" s="4"/>
    </row>
    <row r="12" spans="1:22" ht="15" customHeight="1" thickBot="1" x14ac:dyDescent="0.3">
      <c r="A12" s="8"/>
      <c r="B12" s="8"/>
      <c r="C12" s="8"/>
      <c r="O12" s="8"/>
    </row>
    <row r="13" spans="1:22" ht="15" customHeight="1" thickBot="1" x14ac:dyDescent="0.3">
      <c r="A13" s="14"/>
      <c r="B13" s="50" t="s">
        <v>92</v>
      </c>
      <c r="C13" s="15"/>
      <c r="D13" s="129">
        <v>10000</v>
      </c>
      <c r="E13" s="130"/>
      <c r="F13" s="130"/>
      <c r="G13" s="131"/>
      <c r="H13" s="57"/>
      <c r="I13" s="57"/>
      <c r="J13" s="53"/>
      <c r="K13" s="53"/>
      <c r="L13" s="53"/>
      <c r="M13" s="53"/>
      <c r="N13" s="53"/>
      <c r="O13" s="53"/>
      <c r="P13" s="17"/>
      <c r="Q13" s="16"/>
      <c r="R13" s="14"/>
      <c r="S13" s="18"/>
      <c r="T13" s="16"/>
      <c r="U13" s="14"/>
      <c r="V13" s="18"/>
    </row>
    <row r="14" spans="1:22" ht="15" customHeight="1" x14ac:dyDescent="0.25">
      <c r="A14" s="14"/>
      <c r="B14" s="50"/>
      <c r="C14" s="15"/>
      <c r="D14" s="57"/>
      <c r="E14" s="57"/>
      <c r="F14" s="57"/>
      <c r="G14" s="57"/>
      <c r="H14" s="57"/>
      <c r="I14" s="57"/>
      <c r="J14" s="53"/>
      <c r="K14" s="53"/>
      <c r="L14" s="53"/>
      <c r="M14" s="53"/>
      <c r="N14" s="53"/>
      <c r="O14" s="53"/>
      <c r="P14" s="17"/>
      <c r="Q14" s="16"/>
      <c r="R14" s="14"/>
      <c r="S14" s="18"/>
      <c r="T14" s="16"/>
      <c r="U14" s="14"/>
      <c r="V14" s="18"/>
    </row>
    <row r="15" spans="1:22" ht="15" customHeight="1" x14ac:dyDescent="0.25">
      <c r="A15" s="18"/>
      <c r="B15" s="26"/>
      <c r="C15" s="8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7"/>
      <c r="Q15" s="16"/>
      <c r="R15" s="14"/>
      <c r="S15" s="18"/>
      <c r="T15" s="16"/>
      <c r="U15" s="14"/>
      <c r="V15" s="18"/>
    </row>
    <row r="16" spans="1:22" ht="15" customHeight="1" x14ac:dyDescent="0.25">
      <c r="A16" s="14"/>
      <c r="B16" s="50"/>
      <c r="C16" s="15"/>
      <c r="D16" s="57"/>
      <c r="E16" s="57"/>
      <c r="F16" s="57"/>
      <c r="G16" s="57"/>
      <c r="H16" s="57"/>
      <c r="I16" s="57"/>
      <c r="J16" s="53"/>
      <c r="K16" s="53"/>
      <c r="L16" s="53"/>
      <c r="M16" s="53"/>
      <c r="N16" s="53"/>
      <c r="O16" s="53"/>
      <c r="P16" s="17"/>
      <c r="Q16" s="16"/>
      <c r="R16" s="14"/>
      <c r="S16" s="18"/>
      <c r="T16" s="16"/>
      <c r="U16" s="14"/>
      <c r="V16" s="18"/>
    </row>
    <row r="17" spans="1:23" ht="12" customHeight="1" x14ac:dyDescent="0.25">
      <c r="A17" s="14"/>
      <c r="B17" s="14"/>
      <c r="D17" s="160" t="s">
        <v>141</v>
      </c>
      <c r="E17" s="161"/>
      <c r="F17" s="60"/>
      <c r="G17" s="18"/>
      <c r="H17" s="18"/>
      <c r="I17" s="18"/>
      <c r="J17" s="18"/>
      <c r="K17" s="60"/>
      <c r="L17" s="160" t="s">
        <v>141</v>
      </c>
      <c r="M17" s="161"/>
      <c r="N17" s="60"/>
      <c r="O17" s="14"/>
      <c r="P17" s="17"/>
      <c r="Q17" s="132" t="s">
        <v>86</v>
      </c>
      <c r="R17" s="133"/>
      <c r="S17" s="18"/>
      <c r="T17" s="134" t="s">
        <v>88</v>
      </c>
      <c r="U17" s="134"/>
      <c r="V17" s="18"/>
    </row>
    <row r="18" spans="1:23" x14ac:dyDescent="0.25">
      <c r="A18" s="14"/>
      <c r="B18" s="14"/>
      <c r="D18" s="154" t="s">
        <v>143</v>
      </c>
      <c r="E18" s="155"/>
      <c r="F18" s="60"/>
      <c r="G18" s="22"/>
      <c r="H18" s="22"/>
      <c r="I18" s="22"/>
      <c r="J18" s="22"/>
      <c r="K18" s="60"/>
      <c r="L18" s="154" t="s">
        <v>144</v>
      </c>
      <c r="M18" s="155"/>
      <c r="N18" s="60"/>
      <c r="O18" s="20"/>
      <c r="P18" s="22"/>
      <c r="Q18" s="23" t="s">
        <v>84</v>
      </c>
      <c r="R18" s="21" t="s">
        <v>85</v>
      </c>
      <c r="S18" s="24"/>
      <c r="T18" s="23" t="s">
        <v>30</v>
      </c>
      <c r="U18" s="21" t="s">
        <v>31</v>
      </c>
      <c r="V18" s="24"/>
    </row>
    <row r="19" spans="1:23" ht="12" customHeight="1" x14ac:dyDescent="0.25">
      <c r="A19" s="14"/>
      <c r="B19" s="14"/>
      <c r="D19" s="156" t="s">
        <v>82</v>
      </c>
      <c r="E19" s="157"/>
      <c r="F19" s="61"/>
      <c r="G19" s="27"/>
      <c r="H19" s="27"/>
      <c r="I19" s="27"/>
      <c r="J19" s="27"/>
      <c r="K19" s="61"/>
      <c r="L19" s="156" t="s">
        <v>82</v>
      </c>
      <c r="M19" s="157"/>
      <c r="N19" s="61"/>
      <c r="O19" s="14"/>
      <c r="P19" s="13"/>
      <c r="Q19" s="25"/>
      <c r="R19" s="78"/>
      <c r="S19" s="26"/>
      <c r="T19" s="25"/>
      <c r="U19" s="78"/>
      <c r="V19" s="26"/>
    </row>
    <row r="20" spans="1:23" ht="8.1" customHeight="1" x14ac:dyDescent="0.25">
      <c r="A20" s="14"/>
      <c r="B20" s="14"/>
      <c r="D20" s="62"/>
      <c r="E20" s="62"/>
      <c r="F20" s="61"/>
      <c r="G20" s="27"/>
      <c r="H20" s="27"/>
      <c r="I20" s="27"/>
      <c r="J20" s="27"/>
      <c r="K20" s="61"/>
      <c r="L20" s="62"/>
      <c r="M20" s="62"/>
      <c r="N20" s="61"/>
      <c r="O20" s="14"/>
      <c r="P20" s="13"/>
      <c r="Q20" s="25"/>
      <c r="R20" s="78"/>
      <c r="S20" s="26"/>
      <c r="T20" s="25"/>
      <c r="U20" s="78"/>
      <c r="V20" s="26"/>
    </row>
    <row r="21" spans="1:23" ht="8.1" customHeight="1" x14ac:dyDescent="0.25">
      <c r="A21" s="14"/>
      <c r="B21" s="14"/>
      <c r="C21" s="14"/>
      <c r="D21" s="78"/>
      <c r="E21" s="78"/>
      <c r="F21" s="27"/>
      <c r="G21" s="27"/>
      <c r="H21" s="27"/>
      <c r="I21" s="27"/>
      <c r="J21" s="27"/>
      <c r="K21" s="27"/>
      <c r="L21" s="27"/>
      <c r="M21" s="27"/>
      <c r="N21" s="27"/>
      <c r="O21" s="14"/>
      <c r="P21" s="13"/>
      <c r="Q21" s="25"/>
      <c r="R21" s="78"/>
      <c r="S21" s="26"/>
      <c r="T21" s="25"/>
      <c r="U21" s="78"/>
      <c r="V21" s="26"/>
      <c r="W21" s="137" t="s">
        <v>83</v>
      </c>
    </row>
    <row r="22" spans="1:23" ht="8.1" customHeight="1" thickBot="1" x14ac:dyDescent="0.3">
      <c r="A22" s="14"/>
      <c r="B22" s="14"/>
      <c r="C22" s="14"/>
      <c r="D22" s="78"/>
      <c r="E22" s="78"/>
      <c r="F22" s="27"/>
      <c r="G22" s="27"/>
      <c r="H22" s="27"/>
      <c r="I22" s="27"/>
      <c r="J22" s="27"/>
      <c r="K22" s="27"/>
      <c r="L22" s="27"/>
      <c r="M22" s="27"/>
      <c r="N22" s="27"/>
      <c r="O22" s="14"/>
      <c r="P22" s="13"/>
      <c r="Q22" s="25"/>
      <c r="R22" s="78"/>
      <c r="S22" s="26"/>
      <c r="T22" s="25"/>
      <c r="U22" s="78"/>
      <c r="V22" s="26"/>
      <c r="W22" s="137"/>
    </row>
    <row r="23" spans="1:23" ht="12" customHeight="1" thickBot="1" x14ac:dyDescent="0.3">
      <c r="A23" s="14"/>
      <c r="B23" s="14"/>
      <c r="C23" s="14"/>
      <c r="D23" s="158">
        <f>$D$13-($D$13*(10^($Q24/20)))</f>
        <v>0</v>
      </c>
      <c r="E23" s="159"/>
      <c r="F23" s="74"/>
      <c r="G23" s="74"/>
      <c r="H23" s="74"/>
      <c r="I23" s="74"/>
      <c r="J23" s="74"/>
      <c r="K23" s="74"/>
      <c r="L23" s="158">
        <f>1/(1/($D$13*10^($Q24/20)))</f>
        <v>10000</v>
      </c>
      <c r="M23" s="159"/>
      <c r="N23" s="27"/>
      <c r="O23" s="14"/>
      <c r="P23" s="13"/>
      <c r="Q23" s="25"/>
      <c r="R23" s="78"/>
      <c r="S23" s="26"/>
      <c r="T23" s="25"/>
      <c r="U23" s="78"/>
      <c r="V23" s="26"/>
    </row>
    <row r="24" spans="1:23" ht="8.1" customHeight="1" x14ac:dyDescent="0.25">
      <c r="A24" s="137" t="s">
        <v>0</v>
      </c>
      <c r="C24" s="78"/>
      <c r="D24" s="162" t="s">
        <v>46</v>
      </c>
      <c r="E24" s="163"/>
      <c r="F24" s="77"/>
      <c r="G24" s="77"/>
      <c r="H24" s="138">
        <v>24</v>
      </c>
      <c r="I24" s="138"/>
      <c r="J24" s="77"/>
      <c r="K24" s="77"/>
      <c r="L24" s="164" t="s">
        <v>64</v>
      </c>
      <c r="M24" s="165"/>
      <c r="N24" s="77"/>
      <c r="O24" s="77"/>
      <c r="P24" s="22"/>
      <c r="Q24" s="140">
        <f>Q28+R26</f>
        <v>0</v>
      </c>
      <c r="R24" s="35"/>
      <c r="S24" s="32"/>
      <c r="T24" s="140">
        <f>LOG10(L26/(L26+D26))*20</f>
        <v>0</v>
      </c>
      <c r="U24" s="35"/>
      <c r="V24" s="32"/>
    </row>
    <row r="25" spans="1:23" ht="8.1" customHeight="1" thickBot="1" x14ac:dyDescent="0.3">
      <c r="A25" s="137"/>
      <c r="B25" s="144" t="s">
        <v>28</v>
      </c>
      <c r="C25" s="78"/>
      <c r="D25" s="162"/>
      <c r="E25" s="163"/>
      <c r="F25" s="77"/>
      <c r="G25" s="77"/>
      <c r="H25" s="139"/>
      <c r="I25" s="139"/>
      <c r="J25" s="77"/>
      <c r="K25" s="77"/>
      <c r="L25" s="164"/>
      <c r="M25" s="165"/>
      <c r="N25" s="77"/>
      <c r="O25" s="77"/>
      <c r="P25" s="22"/>
      <c r="Q25" s="141"/>
      <c r="R25" s="35"/>
      <c r="S25" s="32"/>
      <c r="T25" s="141"/>
      <c r="U25" s="35"/>
      <c r="V25" s="32"/>
    </row>
    <row r="26" spans="1:23" ht="12" customHeight="1" thickBot="1" x14ac:dyDescent="0.3">
      <c r="A26" s="14"/>
      <c r="B26" s="144"/>
      <c r="C26" s="14"/>
      <c r="D26" s="166">
        <f>VLOOKUP(D23,'E96 resistor values'!$A$2:$A$826,1,TRUE)</f>
        <v>0</v>
      </c>
      <c r="E26" s="167"/>
      <c r="F26" s="74"/>
      <c r="G26" s="74"/>
      <c r="H26" s="74"/>
      <c r="I26" s="74"/>
      <c r="J26" s="74"/>
      <c r="K26" s="74"/>
      <c r="L26" s="166">
        <f>VLOOKUP(L23,'E96 resistor values'!$A$2:$A$826,1,TRUE)</f>
        <v>10000</v>
      </c>
      <c r="M26" s="167"/>
      <c r="N26" s="27"/>
      <c r="O26" s="27"/>
      <c r="P26" s="28"/>
      <c r="Q26" s="33"/>
      <c r="R26" s="147">
        <v>2</v>
      </c>
      <c r="S26" s="36"/>
      <c r="T26" s="33"/>
      <c r="U26" s="140">
        <v>3</v>
      </c>
      <c r="V26" s="36"/>
    </row>
    <row r="27" spans="1:23" ht="12" customHeight="1" thickBot="1" x14ac:dyDescent="0.3">
      <c r="A27" s="14"/>
      <c r="B27" s="14"/>
      <c r="C27" s="14"/>
      <c r="D27" s="158">
        <f>$D$13-($D$13*(10^($Q28/20)))</f>
        <v>2056.7176527571855</v>
      </c>
      <c r="E27" s="159"/>
      <c r="F27" s="74"/>
      <c r="G27" s="74"/>
      <c r="H27" s="74"/>
      <c r="I27" s="74"/>
      <c r="J27" s="74"/>
      <c r="K27" s="74"/>
      <c r="L27" s="158">
        <f>1/(1/($D$13*10^($Q28/20)))</f>
        <v>7943.2823472428154</v>
      </c>
      <c r="M27" s="159"/>
      <c r="N27" s="27"/>
      <c r="O27" s="27"/>
      <c r="P27" s="28"/>
      <c r="Q27" s="33"/>
      <c r="R27" s="148"/>
      <c r="S27" s="36"/>
      <c r="T27" s="33"/>
      <c r="U27" s="141"/>
      <c r="V27" s="36"/>
    </row>
    <row r="28" spans="1:23" ht="8.1" customHeight="1" x14ac:dyDescent="0.25">
      <c r="A28" s="14"/>
      <c r="B28" s="14"/>
      <c r="C28" s="14"/>
      <c r="D28" s="164" t="s">
        <v>47</v>
      </c>
      <c r="E28" s="165"/>
      <c r="F28" s="77"/>
      <c r="G28" s="77"/>
      <c r="H28" s="138">
        <v>23</v>
      </c>
      <c r="I28" s="138"/>
      <c r="J28" s="77"/>
      <c r="K28" s="77"/>
      <c r="L28" s="164" t="s">
        <v>65</v>
      </c>
      <c r="M28" s="165"/>
      <c r="N28" s="77"/>
      <c r="O28" s="77"/>
      <c r="P28" s="22"/>
      <c r="Q28" s="140">
        <f>Q32+R30</f>
        <v>-2</v>
      </c>
      <c r="R28" s="35"/>
      <c r="S28" s="32"/>
      <c r="T28" s="140">
        <f>LOG10(L30/(L30+D30))*20</f>
        <v>-2.0107387959022822</v>
      </c>
      <c r="U28" s="35"/>
      <c r="V28" s="32"/>
    </row>
    <row r="29" spans="1:23" ht="8.1" customHeight="1" thickBot="1" x14ac:dyDescent="0.3">
      <c r="A29" s="14"/>
      <c r="B29" s="14"/>
      <c r="C29" s="14"/>
      <c r="D29" s="164"/>
      <c r="E29" s="165"/>
      <c r="F29" s="77"/>
      <c r="G29" s="77"/>
      <c r="H29" s="139"/>
      <c r="I29" s="139"/>
      <c r="J29" s="77"/>
      <c r="K29" s="77"/>
      <c r="L29" s="164"/>
      <c r="M29" s="165"/>
      <c r="N29" s="77"/>
      <c r="O29" s="77"/>
      <c r="P29" s="22"/>
      <c r="Q29" s="141"/>
      <c r="R29" s="35"/>
      <c r="S29" s="32"/>
      <c r="T29" s="141"/>
      <c r="U29" s="35"/>
      <c r="V29" s="32"/>
    </row>
    <row r="30" spans="1:23" ht="12" customHeight="1" thickBot="1" x14ac:dyDescent="0.3">
      <c r="A30" s="14"/>
      <c r="B30" s="14"/>
      <c r="C30" s="14"/>
      <c r="D30" s="166">
        <f>VLOOKUP(D27,'E96 resistor values'!$A$2:$A$826,1,TRUE)</f>
        <v>2050</v>
      </c>
      <c r="E30" s="167"/>
      <c r="F30" s="74"/>
      <c r="G30" s="74"/>
      <c r="H30" s="74"/>
      <c r="I30" s="74"/>
      <c r="J30" s="74"/>
      <c r="K30" s="74"/>
      <c r="L30" s="166">
        <f>VLOOKUP(L27,'E96 resistor values'!$A$2:$A$826,1,TRUE)</f>
        <v>7870</v>
      </c>
      <c r="M30" s="167"/>
      <c r="N30" s="27"/>
      <c r="O30" s="27"/>
      <c r="P30" s="28"/>
      <c r="Q30" s="33"/>
      <c r="R30" s="147">
        <v>2</v>
      </c>
      <c r="S30" s="36"/>
      <c r="T30" s="33"/>
      <c r="U30" s="140">
        <v>3</v>
      </c>
      <c r="V30" s="36"/>
    </row>
    <row r="31" spans="1:23" ht="12" customHeight="1" thickBot="1" x14ac:dyDescent="0.3">
      <c r="A31" s="14"/>
      <c r="B31" s="14"/>
      <c r="C31" s="14"/>
      <c r="D31" s="158">
        <f>$D$13-($D$13*(10^($Q32/20)))</f>
        <v>3690.4265551980679</v>
      </c>
      <c r="E31" s="159"/>
      <c r="F31" s="74"/>
      <c r="G31" s="74"/>
      <c r="H31" s="74"/>
      <c r="I31" s="74"/>
      <c r="J31" s="74"/>
      <c r="K31" s="74"/>
      <c r="L31" s="158">
        <f>1/(1/($D$13*10^($Q32/20)))</f>
        <v>6309.5734448019321</v>
      </c>
      <c r="M31" s="159"/>
      <c r="N31" s="27"/>
      <c r="O31" s="27"/>
      <c r="P31" s="28"/>
      <c r="Q31" s="33"/>
      <c r="R31" s="148"/>
      <c r="S31" s="36"/>
      <c r="T31" s="33"/>
      <c r="U31" s="141"/>
      <c r="V31" s="36"/>
    </row>
    <row r="32" spans="1:23" ht="8.1" customHeight="1" x14ac:dyDescent="0.25">
      <c r="A32" s="14"/>
      <c r="B32" s="14"/>
      <c r="C32" s="14"/>
      <c r="D32" s="164" t="s">
        <v>48</v>
      </c>
      <c r="E32" s="165"/>
      <c r="F32" s="77"/>
      <c r="G32" s="77"/>
      <c r="H32" s="138">
        <v>22</v>
      </c>
      <c r="I32" s="138"/>
      <c r="J32" s="77"/>
      <c r="K32" s="77"/>
      <c r="L32" s="164" t="s">
        <v>66</v>
      </c>
      <c r="M32" s="165"/>
      <c r="N32" s="77"/>
      <c r="O32" s="77"/>
      <c r="P32" s="22"/>
      <c r="Q32" s="140">
        <f>Q36+R34</f>
        <v>-4</v>
      </c>
      <c r="R32" s="35"/>
      <c r="S32" s="32"/>
      <c r="T32" s="140">
        <f>LOG10(L34/(L34+D34))*20</f>
        <v>-4.0260889882244708</v>
      </c>
      <c r="U32" s="35"/>
      <c r="V32" s="32"/>
    </row>
    <row r="33" spans="1:22" ht="8.1" customHeight="1" thickBot="1" x14ac:dyDescent="0.3">
      <c r="A33" s="14"/>
      <c r="B33" s="14"/>
      <c r="C33" s="14"/>
      <c r="D33" s="164"/>
      <c r="E33" s="165"/>
      <c r="F33" s="77"/>
      <c r="G33" s="77"/>
      <c r="H33" s="139"/>
      <c r="I33" s="139"/>
      <c r="J33" s="77"/>
      <c r="K33" s="77"/>
      <c r="L33" s="164"/>
      <c r="M33" s="165"/>
      <c r="N33" s="77"/>
      <c r="O33" s="77"/>
      <c r="P33" s="22"/>
      <c r="Q33" s="141"/>
      <c r="R33" s="35"/>
      <c r="S33" s="32"/>
      <c r="T33" s="141"/>
      <c r="U33" s="35"/>
      <c r="V33" s="32"/>
    </row>
    <row r="34" spans="1:22" ht="12" customHeight="1" thickBot="1" x14ac:dyDescent="0.3">
      <c r="A34" s="14"/>
      <c r="B34" s="14"/>
      <c r="C34" s="14"/>
      <c r="D34" s="166">
        <f>VLOOKUP(D31,'E96 resistor values'!$A$2:$A$826,1,TRUE)</f>
        <v>3650</v>
      </c>
      <c r="E34" s="167"/>
      <c r="F34" s="74"/>
      <c r="G34" s="74"/>
      <c r="H34" s="74"/>
      <c r="I34" s="74"/>
      <c r="J34" s="74"/>
      <c r="K34" s="74"/>
      <c r="L34" s="166">
        <f>VLOOKUP(L31,'E96 resistor values'!$A$2:$A$826,1,TRUE)</f>
        <v>6190</v>
      </c>
      <c r="M34" s="167"/>
      <c r="N34" s="27"/>
      <c r="O34" s="27"/>
      <c r="P34" s="28"/>
      <c r="Q34" s="33"/>
      <c r="R34" s="147">
        <v>2</v>
      </c>
      <c r="S34" s="36"/>
      <c r="T34" s="33"/>
      <c r="U34" s="140">
        <v>3</v>
      </c>
      <c r="V34" s="36"/>
    </row>
    <row r="35" spans="1:22" ht="12" customHeight="1" thickBot="1" x14ac:dyDescent="0.3">
      <c r="A35" s="14"/>
      <c r="B35" s="14"/>
      <c r="C35" s="14"/>
      <c r="D35" s="158">
        <f>$D$13-($D$13*(10^($Q36/20)))</f>
        <v>4988.1276637272776</v>
      </c>
      <c r="E35" s="159"/>
      <c r="F35" s="74"/>
      <c r="G35" s="74"/>
      <c r="H35" s="74"/>
      <c r="I35" s="74"/>
      <c r="J35" s="74"/>
      <c r="K35" s="74"/>
      <c r="L35" s="158">
        <f>1/(1/($D$13*10^($Q36/20)))</f>
        <v>5011.8723362727224</v>
      </c>
      <c r="M35" s="159"/>
      <c r="N35" s="27"/>
      <c r="O35" s="27"/>
      <c r="P35" s="28"/>
      <c r="Q35" s="33"/>
      <c r="R35" s="148"/>
      <c r="S35" s="36"/>
      <c r="T35" s="33"/>
      <c r="U35" s="141"/>
      <c r="V35" s="36"/>
    </row>
    <row r="36" spans="1:22" ht="8.1" customHeight="1" x14ac:dyDescent="0.25">
      <c r="A36" s="14"/>
      <c r="B36" s="14"/>
      <c r="C36" s="14"/>
      <c r="D36" s="164" t="s">
        <v>49</v>
      </c>
      <c r="E36" s="165"/>
      <c r="F36" s="77"/>
      <c r="G36" s="77"/>
      <c r="H36" s="138">
        <v>21</v>
      </c>
      <c r="I36" s="138"/>
      <c r="J36" s="77"/>
      <c r="K36" s="77"/>
      <c r="L36" s="164" t="s">
        <v>67</v>
      </c>
      <c r="M36" s="165"/>
      <c r="N36" s="77"/>
      <c r="O36" s="77"/>
      <c r="P36" s="22"/>
      <c r="Q36" s="140">
        <f>Q40+R38</f>
        <v>-6</v>
      </c>
      <c r="R36" s="35"/>
      <c r="S36" s="32"/>
      <c r="T36" s="140">
        <f>LOG10(L38/(L38+D38))*20</f>
        <v>-5.9155273863564259</v>
      </c>
      <c r="U36" s="35"/>
      <c r="V36" s="32"/>
    </row>
    <row r="37" spans="1:22" ht="8.1" customHeight="1" thickBot="1" x14ac:dyDescent="0.3">
      <c r="A37" s="14"/>
      <c r="B37" s="14"/>
      <c r="C37" s="14"/>
      <c r="D37" s="164"/>
      <c r="E37" s="165"/>
      <c r="F37" s="77"/>
      <c r="G37" s="77"/>
      <c r="H37" s="139"/>
      <c r="I37" s="139"/>
      <c r="J37" s="77"/>
      <c r="K37" s="77"/>
      <c r="L37" s="164"/>
      <c r="M37" s="165"/>
      <c r="N37" s="77"/>
      <c r="O37" s="77"/>
      <c r="P37" s="22"/>
      <c r="Q37" s="141"/>
      <c r="R37" s="35"/>
      <c r="S37" s="32"/>
      <c r="T37" s="141"/>
      <c r="U37" s="35"/>
      <c r="V37" s="32"/>
    </row>
    <row r="38" spans="1:22" ht="12" customHeight="1" thickBot="1" x14ac:dyDescent="0.3">
      <c r="A38" s="14"/>
      <c r="B38" s="14"/>
      <c r="C38" s="14"/>
      <c r="D38" s="166">
        <f>VLOOKUP(D35,'E96 resistor values'!$A$2:$A$826,1,TRUE)</f>
        <v>4870</v>
      </c>
      <c r="E38" s="167"/>
      <c r="F38" s="74"/>
      <c r="G38" s="74"/>
      <c r="H38" s="74"/>
      <c r="I38" s="74"/>
      <c r="J38" s="74"/>
      <c r="K38" s="74"/>
      <c r="L38" s="166">
        <f>VLOOKUP(L35,'E96 resistor values'!$A$2:$A$826,1,TRUE)</f>
        <v>4990</v>
      </c>
      <c r="M38" s="167"/>
      <c r="N38" s="27"/>
      <c r="O38" s="27"/>
      <c r="P38" s="28"/>
      <c r="Q38" s="33"/>
      <c r="R38" s="147">
        <v>2</v>
      </c>
      <c r="S38" s="36"/>
      <c r="T38" s="33"/>
      <c r="U38" s="140">
        <v>3</v>
      </c>
      <c r="V38" s="36"/>
    </row>
    <row r="39" spans="1:22" ht="12" customHeight="1" thickBot="1" x14ac:dyDescent="0.3">
      <c r="A39" s="14"/>
      <c r="B39" s="14"/>
      <c r="C39" s="14"/>
      <c r="D39" s="158">
        <f>$D$13-($D$13*(10^($Q40/20)))</f>
        <v>6018.9282944650276</v>
      </c>
      <c r="E39" s="159"/>
      <c r="F39" s="74"/>
      <c r="G39" s="74"/>
      <c r="H39" s="74"/>
      <c r="I39" s="74"/>
      <c r="J39" s="74"/>
      <c r="K39" s="74"/>
      <c r="L39" s="158">
        <f>1/(1/($D$13*10^($Q40/20)))</f>
        <v>3981.0717055349719</v>
      </c>
      <c r="M39" s="159"/>
      <c r="N39" s="27"/>
      <c r="O39" s="27"/>
      <c r="P39" s="28"/>
      <c r="Q39" s="33"/>
      <c r="R39" s="148"/>
      <c r="S39" s="36"/>
      <c r="T39" s="33"/>
      <c r="U39" s="141"/>
      <c r="V39" s="36"/>
    </row>
    <row r="40" spans="1:22" ht="8.1" customHeight="1" x14ac:dyDescent="0.25">
      <c r="A40" s="14"/>
      <c r="B40" s="14"/>
      <c r="C40" s="14"/>
      <c r="D40" s="164" t="s">
        <v>50</v>
      </c>
      <c r="E40" s="165"/>
      <c r="F40" s="77"/>
      <c r="G40" s="77"/>
      <c r="H40" s="138">
        <v>20</v>
      </c>
      <c r="I40" s="138"/>
      <c r="J40" s="77"/>
      <c r="K40" s="77"/>
      <c r="L40" s="164" t="s">
        <v>68</v>
      </c>
      <c r="M40" s="165"/>
      <c r="N40" s="77"/>
      <c r="O40" s="77"/>
      <c r="P40" s="22"/>
      <c r="Q40" s="140">
        <f>Q44+R42</f>
        <v>-8</v>
      </c>
      <c r="R40" s="35"/>
      <c r="S40" s="32"/>
      <c r="T40" s="140">
        <f>LOG10(L42/(L42+D42))*20</f>
        <v>-7.9765084153298478</v>
      </c>
      <c r="U40" s="35"/>
      <c r="V40" s="32"/>
    </row>
    <row r="41" spans="1:22" ht="8.1" customHeight="1" thickBot="1" x14ac:dyDescent="0.3">
      <c r="A41" s="14"/>
      <c r="B41" s="14"/>
      <c r="C41" s="14"/>
      <c r="D41" s="164"/>
      <c r="E41" s="165"/>
      <c r="F41" s="77"/>
      <c r="G41" s="77"/>
      <c r="H41" s="139"/>
      <c r="I41" s="139"/>
      <c r="J41" s="77"/>
      <c r="K41" s="77"/>
      <c r="L41" s="164"/>
      <c r="M41" s="165"/>
      <c r="N41" s="77"/>
      <c r="O41" s="77"/>
      <c r="P41" s="22"/>
      <c r="Q41" s="141"/>
      <c r="R41" s="35"/>
      <c r="S41" s="32"/>
      <c r="T41" s="141"/>
      <c r="U41" s="35"/>
      <c r="V41" s="32"/>
    </row>
    <row r="42" spans="1:22" ht="12" customHeight="1" thickBot="1" x14ac:dyDescent="0.3">
      <c r="A42" s="14"/>
      <c r="B42" s="14"/>
      <c r="C42" s="14"/>
      <c r="D42" s="166">
        <f>VLOOKUP(D39,'E96 resistor values'!$A$2:$A$826,1,TRUE)</f>
        <v>5900</v>
      </c>
      <c r="E42" s="167"/>
      <c r="F42" s="75"/>
      <c r="G42" s="75"/>
      <c r="H42" s="75"/>
      <c r="I42" s="75"/>
      <c r="J42" s="75"/>
      <c r="K42" s="75"/>
      <c r="L42" s="166">
        <f>VLOOKUP(L39,'E96 resistor values'!$A$2:$A$826,1,TRUE)</f>
        <v>3920</v>
      </c>
      <c r="M42" s="167"/>
      <c r="N42" s="22"/>
      <c r="O42" s="22"/>
      <c r="P42" s="28"/>
      <c r="Q42" s="33"/>
      <c r="R42" s="147">
        <v>2</v>
      </c>
      <c r="S42" s="36"/>
      <c r="T42" s="33"/>
      <c r="U42" s="140">
        <v>3</v>
      </c>
      <c r="V42" s="36"/>
    </row>
    <row r="43" spans="1:22" ht="12" customHeight="1" thickBot="1" x14ac:dyDescent="0.3">
      <c r="A43" s="14"/>
      <c r="B43" s="14"/>
      <c r="C43" s="14"/>
      <c r="D43" s="158">
        <f>$D$13-($D$13*(10^($Q44/20)))</f>
        <v>6837.72233983162</v>
      </c>
      <c r="E43" s="159"/>
      <c r="F43" s="75"/>
      <c r="G43" s="75"/>
      <c r="H43" s="75"/>
      <c r="I43" s="75"/>
      <c r="J43" s="75"/>
      <c r="K43" s="75"/>
      <c r="L43" s="158">
        <f>1/(1/($D$13*10^($Q44/20)))</f>
        <v>3162.277660168379</v>
      </c>
      <c r="M43" s="159"/>
      <c r="N43" s="22"/>
      <c r="O43" s="22"/>
      <c r="P43" s="28"/>
      <c r="Q43" s="33"/>
      <c r="R43" s="148"/>
      <c r="S43" s="36"/>
      <c r="T43" s="33"/>
      <c r="U43" s="141"/>
      <c r="V43" s="36"/>
    </row>
    <row r="44" spans="1:22" ht="8.1" customHeight="1" x14ac:dyDescent="0.25">
      <c r="A44" s="14"/>
      <c r="B44" s="14"/>
      <c r="C44" s="14"/>
      <c r="D44" s="164" t="s">
        <v>51</v>
      </c>
      <c r="E44" s="165"/>
      <c r="F44" s="77"/>
      <c r="G44" s="77"/>
      <c r="H44" s="138">
        <v>19</v>
      </c>
      <c r="I44" s="138"/>
      <c r="J44" s="77"/>
      <c r="K44" s="77"/>
      <c r="L44" s="164" t="s">
        <v>69</v>
      </c>
      <c r="M44" s="165"/>
      <c r="N44" s="77"/>
      <c r="O44" s="77"/>
      <c r="P44" s="22"/>
      <c r="Q44" s="140">
        <f>Q48+R46</f>
        <v>-10</v>
      </c>
      <c r="R44" s="35"/>
      <c r="S44" s="32"/>
      <c r="T44" s="140">
        <f>LOG10(L46/(L46+D46))*20</f>
        <v>-9.9801615138650384</v>
      </c>
      <c r="U44" s="35"/>
      <c r="V44" s="32"/>
    </row>
    <row r="45" spans="1:22" ht="8.1" customHeight="1" thickBot="1" x14ac:dyDescent="0.3">
      <c r="A45" s="14"/>
      <c r="B45" s="14"/>
      <c r="C45" s="14"/>
      <c r="D45" s="164"/>
      <c r="E45" s="165"/>
      <c r="F45" s="77"/>
      <c r="G45" s="77"/>
      <c r="H45" s="139"/>
      <c r="I45" s="139"/>
      <c r="J45" s="77"/>
      <c r="K45" s="77"/>
      <c r="L45" s="164"/>
      <c r="M45" s="165"/>
      <c r="N45" s="77"/>
      <c r="O45" s="77"/>
      <c r="P45" s="22"/>
      <c r="Q45" s="141"/>
      <c r="R45" s="35"/>
      <c r="S45" s="32"/>
      <c r="T45" s="141"/>
      <c r="U45" s="35"/>
      <c r="V45" s="32"/>
    </row>
    <row r="46" spans="1:22" ht="12" customHeight="1" thickBot="1" x14ac:dyDescent="0.3">
      <c r="A46" s="14"/>
      <c r="B46" s="14"/>
      <c r="C46" s="14"/>
      <c r="D46" s="166">
        <f>VLOOKUP(D43,'E96 resistor values'!$A$2:$A$826,1,TRUE)</f>
        <v>6810</v>
      </c>
      <c r="E46" s="167"/>
      <c r="F46" s="75"/>
      <c r="G46" s="75"/>
      <c r="H46" s="75"/>
      <c r="I46" s="75"/>
      <c r="J46" s="75"/>
      <c r="K46" s="75"/>
      <c r="L46" s="166">
        <f>VLOOKUP(L43,'E96 resistor values'!$A$2:$A$826,1,TRUE)</f>
        <v>3160</v>
      </c>
      <c r="M46" s="167"/>
      <c r="N46" s="22"/>
      <c r="O46" s="22"/>
      <c r="P46" s="28"/>
      <c r="Q46" s="33"/>
      <c r="R46" s="147">
        <v>2</v>
      </c>
      <c r="S46" s="36"/>
      <c r="T46" s="33"/>
      <c r="U46" s="140">
        <v>3</v>
      </c>
      <c r="V46" s="36"/>
    </row>
    <row r="47" spans="1:22" ht="12" customHeight="1" thickBot="1" x14ac:dyDescent="0.3">
      <c r="A47" s="14"/>
      <c r="B47" s="14"/>
      <c r="C47" s="14"/>
      <c r="D47" s="158">
        <f>$D$13-($D$13*(10^($Q48/20)))</f>
        <v>7488.1135684904202</v>
      </c>
      <c r="E47" s="159"/>
      <c r="F47" s="75"/>
      <c r="G47" s="75"/>
      <c r="H47" s="75"/>
      <c r="I47" s="75"/>
      <c r="J47" s="75"/>
      <c r="K47" s="75"/>
      <c r="L47" s="158">
        <f>1/(1/($D$13*10^($Q48/20)))</f>
        <v>2511.8864315095802</v>
      </c>
      <c r="M47" s="159"/>
      <c r="N47" s="22"/>
      <c r="O47" s="22"/>
      <c r="P47" s="28"/>
      <c r="Q47" s="33"/>
      <c r="R47" s="148"/>
      <c r="S47" s="36"/>
      <c r="T47" s="33"/>
      <c r="U47" s="141"/>
      <c r="V47" s="36"/>
    </row>
    <row r="48" spans="1:22" ht="8.1" customHeight="1" x14ac:dyDescent="0.25">
      <c r="A48" s="14"/>
      <c r="B48" s="14"/>
      <c r="C48" s="14"/>
      <c r="D48" s="164" t="s">
        <v>52</v>
      </c>
      <c r="E48" s="165"/>
      <c r="F48" s="77"/>
      <c r="G48" s="77"/>
      <c r="H48" s="138">
        <v>18</v>
      </c>
      <c r="I48" s="138"/>
      <c r="J48" s="77"/>
      <c r="K48" s="77"/>
      <c r="L48" s="164" t="s">
        <v>70</v>
      </c>
      <c r="M48" s="165"/>
      <c r="N48" s="77"/>
      <c r="O48" s="77"/>
      <c r="P48" s="22"/>
      <c r="Q48" s="140">
        <f>Q52+R50</f>
        <v>-12</v>
      </c>
      <c r="R48" s="35"/>
      <c r="S48" s="32"/>
      <c r="T48" s="140">
        <f>LOG10(L50/(L50+D50))*20</f>
        <v>-11.909393205684244</v>
      </c>
      <c r="U48" s="35"/>
      <c r="V48" s="32"/>
    </row>
    <row r="49" spans="1:22" ht="8.1" customHeight="1" thickBot="1" x14ac:dyDescent="0.3">
      <c r="A49" s="14"/>
      <c r="B49" s="14"/>
      <c r="C49" s="14"/>
      <c r="D49" s="164"/>
      <c r="E49" s="165"/>
      <c r="F49" s="77"/>
      <c r="G49" s="77"/>
      <c r="H49" s="139"/>
      <c r="I49" s="139"/>
      <c r="J49" s="77"/>
      <c r="K49" s="77"/>
      <c r="L49" s="164"/>
      <c r="M49" s="165"/>
      <c r="N49" s="77"/>
      <c r="O49" s="77"/>
      <c r="P49" s="22"/>
      <c r="Q49" s="141"/>
      <c r="R49" s="35"/>
      <c r="S49" s="32"/>
      <c r="T49" s="141"/>
      <c r="U49" s="35"/>
      <c r="V49" s="32"/>
    </row>
    <row r="50" spans="1:22" ht="12" customHeight="1" thickBot="1" x14ac:dyDescent="0.3">
      <c r="A50" s="14"/>
      <c r="B50" s="14"/>
      <c r="C50" s="14"/>
      <c r="D50" s="166">
        <f>VLOOKUP(D47,'E96 resistor values'!$A$2:$A$826,1,TRUE)</f>
        <v>7320</v>
      </c>
      <c r="E50" s="167"/>
      <c r="F50" s="74"/>
      <c r="G50" s="74"/>
      <c r="H50" s="74"/>
      <c r="I50" s="74"/>
      <c r="J50" s="74"/>
      <c r="K50" s="74"/>
      <c r="L50" s="166">
        <f>VLOOKUP(L47,'E96 resistor values'!$A$2:$A$826,1,TRUE)</f>
        <v>2490</v>
      </c>
      <c r="M50" s="167"/>
      <c r="N50" s="27"/>
      <c r="O50" s="27"/>
      <c r="P50" s="28"/>
      <c r="Q50" s="33"/>
      <c r="R50" s="147">
        <v>2</v>
      </c>
      <c r="S50" s="36"/>
      <c r="T50" s="33"/>
      <c r="U50" s="140">
        <v>3</v>
      </c>
      <c r="V50" s="36"/>
    </row>
    <row r="51" spans="1:22" ht="12" customHeight="1" thickBot="1" x14ac:dyDescent="0.3">
      <c r="A51" s="14"/>
      <c r="B51" s="14"/>
      <c r="C51" s="14"/>
      <c r="D51" s="158">
        <f>$D$13-($D$13*(10^($Q52/20)))</f>
        <v>8004.7376850311202</v>
      </c>
      <c r="E51" s="159"/>
      <c r="F51" s="74"/>
      <c r="G51" s="74"/>
      <c r="H51" s="74"/>
      <c r="I51" s="74"/>
      <c r="J51" s="74"/>
      <c r="K51" s="74"/>
      <c r="L51" s="158">
        <f>1/(1/($D$13*10^($Q52/20)))</f>
        <v>1995.2623149688795</v>
      </c>
      <c r="M51" s="159"/>
      <c r="N51" s="27"/>
      <c r="O51" s="27"/>
      <c r="P51" s="28"/>
      <c r="Q51" s="33"/>
      <c r="R51" s="148"/>
      <c r="S51" s="36"/>
      <c r="T51" s="33"/>
      <c r="U51" s="141"/>
      <c r="V51" s="36"/>
    </row>
    <row r="52" spans="1:22" ht="8.1" customHeight="1" x14ac:dyDescent="0.25">
      <c r="A52" s="14"/>
      <c r="B52" s="14"/>
      <c r="C52" s="14"/>
      <c r="D52" s="164" t="s">
        <v>53</v>
      </c>
      <c r="E52" s="165"/>
      <c r="F52" s="77"/>
      <c r="G52" s="77"/>
      <c r="H52" s="138">
        <v>17</v>
      </c>
      <c r="I52" s="138"/>
      <c r="J52" s="77"/>
      <c r="K52" s="77"/>
      <c r="L52" s="164" t="s">
        <v>71</v>
      </c>
      <c r="M52" s="165"/>
      <c r="N52" s="77"/>
      <c r="O52" s="77"/>
      <c r="P52" s="22"/>
      <c r="Q52" s="140">
        <f>Q56+R54</f>
        <v>-14</v>
      </c>
      <c r="R52" s="35"/>
      <c r="S52" s="32"/>
      <c r="T52" s="140">
        <f>LOG10(L54/(L54+D54))*20</f>
        <v>-14.005948929513192</v>
      </c>
      <c r="U52" s="35"/>
      <c r="V52" s="32"/>
    </row>
    <row r="53" spans="1:22" ht="8.1" customHeight="1" thickBot="1" x14ac:dyDescent="0.3">
      <c r="A53" s="14"/>
      <c r="B53" s="14"/>
      <c r="C53" s="14"/>
      <c r="D53" s="164"/>
      <c r="E53" s="165"/>
      <c r="F53" s="77"/>
      <c r="G53" s="77"/>
      <c r="H53" s="139"/>
      <c r="I53" s="139"/>
      <c r="J53" s="77"/>
      <c r="K53" s="77"/>
      <c r="L53" s="164"/>
      <c r="M53" s="165"/>
      <c r="N53" s="77"/>
      <c r="O53" s="77"/>
      <c r="P53" s="22"/>
      <c r="Q53" s="141"/>
      <c r="R53" s="35"/>
      <c r="S53" s="32"/>
      <c r="T53" s="141"/>
      <c r="U53" s="35"/>
      <c r="V53" s="32"/>
    </row>
    <row r="54" spans="1:22" ht="12" customHeight="1" thickBot="1" x14ac:dyDescent="0.3">
      <c r="A54" s="14"/>
      <c r="B54" s="14"/>
      <c r="C54" s="14"/>
      <c r="D54" s="166">
        <f>VLOOKUP(D51,'E96 resistor values'!$A$2:$A$826,1,TRUE)</f>
        <v>7870</v>
      </c>
      <c r="E54" s="167"/>
      <c r="F54" s="74"/>
      <c r="G54" s="74"/>
      <c r="H54" s="74"/>
      <c r="I54" s="74"/>
      <c r="J54" s="74"/>
      <c r="K54" s="74"/>
      <c r="L54" s="166">
        <f>VLOOKUP(L51,'E96 resistor values'!$A$2:$A$826,1,TRUE)</f>
        <v>1960</v>
      </c>
      <c r="M54" s="167"/>
      <c r="N54" s="27"/>
      <c r="O54" s="27"/>
      <c r="P54" s="28"/>
      <c r="Q54" s="33"/>
      <c r="R54" s="147">
        <v>2</v>
      </c>
      <c r="S54" s="36"/>
      <c r="T54" s="33"/>
      <c r="U54" s="140">
        <v>3</v>
      </c>
      <c r="V54" s="36"/>
    </row>
    <row r="55" spans="1:22" ht="12" customHeight="1" thickBot="1" x14ac:dyDescent="0.3">
      <c r="A55" s="14"/>
      <c r="B55" s="14"/>
      <c r="C55" s="14"/>
      <c r="D55" s="158">
        <f>$D$13-($D$13*(10^($Q56/20)))</f>
        <v>8415.1068075388866</v>
      </c>
      <c r="E55" s="159"/>
      <c r="F55" s="74"/>
      <c r="G55" s="74"/>
      <c r="H55" s="74"/>
      <c r="I55" s="74"/>
      <c r="J55" s="74"/>
      <c r="K55" s="74"/>
      <c r="L55" s="158">
        <f>1/(1/($D$13*10^($Q56/20)))</f>
        <v>1584.8931924611131</v>
      </c>
      <c r="M55" s="159"/>
      <c r="N55" s="27"/>
      <c r="O55" s="27"/>
      <c r="P55" s="28"/>
      <c r="Q55" s="33"/>
      <c r="R55" s="148"/>
      <c r="S55" s="36"/>
      <c r="T55" s="33"/>
      <c r="U55" s="141"/>
      <c r="V55" s="36"/>
    </row>
    <row r="56" spans="1:22" ht="8.1" customHeight="1" x14ac:dyDescent="0.25">
      <c r="A56" s="14"/>
      <c r="B56" s="14"/>
      <c r="C56" s="14"/>
      <c r="D56" s="164" t="s">
        <v>54</v>
      </c>
      <c r="E56" s="165"/>
      <c r="F56" s="77"/>
      <c r="G56" s="77"/>
      <c r="H56" s="138">
        <v>16</v>
      </c>
      <c r="I56" s="138"/>
      <c r="J56" s="77"/>
      <c r="K56" s="77"/>
      <c r="L56" s="164" t="s">
        <v>72</v>
      </c>
      <c r="M56" s="165"/>
      <c r="N56" s="77"/>
      <c r="O56" s="77"/>
      <c r="P56" s="22"/>
      <c r="Q56" s="140">
        <f>Q60+R58</f>
        <v>-16</v>
      </c>
      <c r="R56" s="35"/>
      <c r="S56" s="32"/>
      <c r="T56" s="140">
        <f>LOG10(L58/(L58+D58))*20</f>
        <v>-15.877928617554261</v>
      </c>
      <c r="U56" s="35"/>
      <c r="V56" s="32"/>
    </row>
    <row r="57" spans="1:22" ht="8.1" customHeight="1" thickBot="1" x14ac:dyDescent="0.3">
      <c r="A57" s="14"/>
      <c r="B57" s="14"/>
      <c r="C57" s="14"/>
      <c r="D57" s="164"/>
      <c r="E57" s="165"/>
      <c r="F57" s="77"/>
      <c r="G57" s="77"/>
      <c r="H57" s="139"/>
      <c r="I57" s="139"/>
      <c r="J57" s="77"/>
      <c r="K57" s="77"/>
      <c r="L57" s="164"/>
      <c r="M57" s="165"/>
      <c r="N57" s="77"/>
      <c r="O57" s="77"/>
      <c r="P57" s="22"/>
      <c r="Q57" s="141"/>
      <c r="R57" s="35"/>
      <c r="S57" s="32"/>
      <c r="T57" s="141"/>
      <c r="U57" s="35"/>
      <c r="V57" s="32"/>
    </row>
    <row r="58" spans="1:22" ht="12" customHeight="1" thickBot="1" x14ac:dyDescent="0.3">
      <c r="A58" s="14"/>
      <c r="B58" s="14"/>
      <c r="C58" s="14"/>
      <c r="D58" s="166">
        <f>VLOOKUP(D55,'E96 resistor values'!$A$2:$A$826,1,TRUE)</f>
        <v>8250</v>
      </c>
      <c r="E58" s="167"/>
      <c r="F58" s="75"/>
      <c r="G58" s="75"/>
      <c r="H58" s="74"/>
      <c r="I58" s="74"/>
      <c r="J58" s="75"/>
      <c r="K58" s="75"/>
      <c r="L58" s="166">
        <f>VLOOKUP(L55,'E96 resistor values'!$A$2:$A$826,1,TRUE)</f>
        <v>1580</v>
      </c>
      <c r="M58" s="167"/>
      <c r="N58" s="22"/>
      <c r="O58" s="22"/>
      <c r="P58" s="28"/>
      <c r="Q58" s="33"/>
      <c r="R58" s="147">
        <v>2</v>
      </c>
      <c r="S58" s="36"/>
      <c r="T58" s="33"/>
      <c r="U58" s="140">
        <v>3</v>
      </c>
      <c r="V58" s="36"/>
    </row>
    <row r="59" spans="1:22" ht="12" customHeight="1" thickBot="1" x14ac:dyDescent="0.3">
      <c r="A59" s="14"/>
      <c r="B59" s="14"/>
      <c r="C59" s="14"/>
      <c r="D59" s="158">
        <f>$D$13-($D$13*(10^($Q60/20)))</f>
        <v>8741.0745882058327</v>
      </c>
      <c r="E59" s="159"/>
      <c r="F59" s="75"/>
      <c r="G59" s="75"/>
      <c r="H59" s="74"/>
      <c r="I59" s="74"/>
      <c r="J59" s="75"/>
      <c r="K59" s="75"/>
      <c r="L59" s="158">
        <f>1/(1/($D$13*10^($Q60/20)))</f>
        <v>1258.9254117941666</v>
      </c>
      <c r="M59" s="159"/>
      <c r="N59" s="22"/>
      <c r="O59" s="22"/>
      <c r="P59" s="28"/>
      <c r="Q59" s="33"/>
      <c r="R59" s="148"/>
      <c r="S59" s="36"/>
      <c r="T59" s="33"/>
      <c r="U59" s="141"/>
      <c r="V59" s="36"/>
    </row>
    <row r="60" spans="1:22" ht="8.1" customHeight="1" x14ac:dyDescent="0.25">
      <c r="A60" s="14"/>
      <c r="B60" s="14"/>
      <c r="C60" s="14"/>
      <c r="D60" s="164" t="s">
        <v>55</v>
      </c>
      <c r="E60" s="165"/>
      <c r="F60" s="77"/>
      <c r="G60" s="77"/>
      <c r="H60" s="138">
        <v>15</v>
      </c>
      <c r="I60" s="138"/>
      <c r="J60" s="77"/>
      <c r="K60" s="77"/>
      <c r="L60" s="164" t="s">
        <v>73</v>
      </c>
      <c r="M60" s="165"/>
      <c r="N60" s="77"/>
      <c r="O60" s="77"/>
      <c r="P60" s="22"/>
      <c r="Q60" s="140">
        <f>Q64+R62</f>
        <v>-18</v>
      </c>
      <c r="R60" s="35"/>
      <c r="S60" s="32"/>
      <c r="T60" s="140">
        <f>LOG10(L62/(L62+D62))*20</f>
        <v>-18.044270188706296</v>
      </c>
      <c r="U60" s="35"/>
      <c r="V60" s="32"/>
    </row>
    <row r="61" spans="1:22" ht="8.1" customHeight="1" thickBot="1" x14ac:dyDescent="0.3">
      <c r="A61" s="14"/>
      <c r="B61" s="14"/>
      <c r="C61" s="14"/>
      <c r="D61" s="164"/>
      <c r="E61" s="165"/>
      <c r="F61" s="77"/>
      <c r="G61" s="77"/>
      <c r="H61" s="139"/>
      <c r="I61" s="139"/>
      <c r="J61" s="77"/>
      <c r="K61" s="77"/>
      <c r="L61" s="164"/>
      <c r="M61" s="165"/>
      <c r="N61" s="77"/>
      <c r="O61" s="77"/>
      <c r="P61" s="22"/>
      <c r="Q61" s="141"/>
      <c r="R61" s="35"/>
      <c r="S61" s="32"/>
      <c r="T61" s="141"/>
      <c r="U61" s="35"/>
      <c r="V61" s="32"/>
    </row>
    <row r="62" spans="1:22" ht="12" customHeight="1" thickBot="1" x14ac:dyDescent="0.3">
      <c r="A62" s="14"/>
      <c r="B62" s="14"/>
      <c r="C62" s="14"/>
      <c r="D62" s="166">
        <f>VLOOKUP(D59,'E96 resistor values'!$A$2:$A$826,1,TRUE)</f>
        <v>8660</v>
      </c>
      <c r="E62" s="167"/>
      <c r="F62" s="75"/>
      <c r="G62" s="75"/>
      <c r="H62" s="74"/>
      <c r="I62" s="74"/>
      <c r="J62" s="75"/>
      <c r="K62" s="75"/>
      <c r="L62" s="166">
        <f>VLOOKUP(L59,'E96 resistor values'!$A$2:$A$826,1,TRUE)</f>
        <v>1240</v>
      </c>
      <c r="M62" s="167"/>
      <c r="N62" s="22"/>
      <c r="O62" s="22"/>
      <c r="P62" s="28"/>
      <c r="Q62" s="33"/>
      <c r="R62" s="147">
        <v>2</v>
      </c>
      <c r="S62" s="36"/>
      <c r="T62" s="33"/>
      <c r="U62" s="140">
        <v>3</v>
      </c>
      <c r="V62" s="36"/>
    </row>
    <row r="63" spans="1:22" ht="12" customHeight="1" thickBot="1" x14ac:dyDescent="0.3">
      <c r="A63" s="14"/>
      <c r="B63" s="14"/>
      <c r="C63" s="14"/>
      <c r="D63" s="158">
        <f>$D$13-($D$13*(10^($Q64/20)))</f>
        <v>9000</v>
      </c>
      <c r="E63" s="159"/>
      <c r="F63" s="75"/>
      <c r="G63" s="75"/>
      <c r="H63" s="74"/>
      <c r="I63" s="74"/>
      <c r="J63" s="75"/>
      <c r="K63" s="75"/>
      <c r="L63" s="158">
        <f>1/(1/($D$13*10^($Q64/20)))</f>
        <v>1000</v>
      </c>
      <c r="M63" s="159"/>
      <c r="N63" s="22"/>
      <c r="O63" s="22"/>
      <c r="P63" s="28"/>
      <c r="Q63" s="33"/>
      <c r="R63" s="148"/>
      <c r="S63" s="36"/>
      <c r="T63" s="33"/>
      <c r="U63" s="141"/>
      <c r="V63" s="36"/>
    </row>
    <row r="64" spans="1:22" ht="8.1" customHeight="1" x14ac:dyDescent="0.25">
      <c r="A64" s="14"/>
      <c r="B64" s="14"/>
      <c r="C64" s="14"/>
      <c r="D64" s="164" t="s">
        <v>56</v>
      </c>
      <c r="E64" s="165"/>
      <c r="F64" s="77"/>
      <c r="G64" s="77"/>
      <c r="H64" s="138">
        <v>14</v>
      </c>
      <c r="I64" s="138"/>
      <c r="J64" s="77"/>
      <c r="K64" s="77"/>
      <c r="L64" s="164" t="s">
        <v>74</v>
      </c>
      <c r="M64" s="165"/>
      <c r="N64" s="77"/>
      <c r="O64" s="77"/>
      <c r="P64" s="22"/>
      <c r="Q64" s="140">
        <f>Q68+R66</f>
        <v>-20</v>
      </c>
      <c r="R64" s="35"/>
      <c r="S64" s="32"/>
      <c r="T64" s="140">
        <f>LOG10(L66/(L66+D66))*20</f>
        <v>-19.886343053392736</v>
      </c>
      <c r="U64" s="35"/>
      <c r="V64" s="32"/>
    </row>
    <row r="65" spans="1:22" ht="8.1" customHeight="1" thickBot="1" x14ac:dyDescent="0.3">
      <c r="A65" s="14"/>
      <c r="B65" s="14"/>
      <c r="C65" s="14"/>
      <c r="D65" s="164"/>
      <c r="E65" s="165"/>
      <c r="F65" s="77"/>
      <c r="G65" s="77"/>
      <c r="H65" s="139"/>
      <c r="I65" s="139"/>
      <c r="J65" s="77"/>
      <c r="K65" s="77"/>
      <c r="L65" s="164"/>
      <c r="M65" s="165"/>
      <c r="N65" s="77"/>
      <c r="O65" s="77"/>
      <c r="P65" s="22"/>
      <c r="Q65" s="141"/>
      <c r="R65" s="35"/>
      <c r="S65" s="32"/>
      <c r="T65" s="141"/>
      <c r="U65" s="35"/>
      <c r="V65" s="32"/>
    </row>
    <row r="66" spans="1:22" ht="12" customHeight="1" thickBot="1" x14ac:dyDescent="0.3">
      <c r="A66" s="14"/>
      <c r="B66" s="14"/>
      <c r="C66" s="14"/>
      <c r="D66" s="166">
        <f>VLOOKUP(D63,'E96 resistor values'!$A$2:$A$826,1,TRUE)</f>
        <v>8870</v>
      </c>
      <c r="E66" s="167"/>
      <c r="F66" s="74"/>
      <c r="G66" s="74"/>
      <c r="H66" s="74"/>
      <c r="I66" s="74"/>
      <c r="J66" s="74"/>
      <c r="K66" s="74"/>
      <c r="L66" s="166">
        <f>VLOOKUP(L63,'E96 resistor values'!$A$2:$A$826,1,TRUE)</f>
        <v>1000</v>
      </c>
      <c r="M66" s="167"/>
      <c r="N66" s="27"/>
      <c r="O66" s="27"/>
      <c r="P66" s="28"/>
      <c r="Q66" s="33"/>
      <c r="R66" s="147">
        <v>2</v>
      </c>
      <c r="S66" s="36"/>
      <c r="T66" s="33"/>
      <c r="U66" s="140">
        <v>3</v>
      </c>
      <c r="V66" s="36"/>
    </row>
    <row r="67" spans="1:22" ht="12" customHeight="1" thickBot="1" x14ac:dyDescent="0.3">
      <c r="A67" s="14"/>
      <c r="B67" s="14"/>
      <c r="C67" s="14"/>
      <c r="D67" s="158">
        <f>$D$13-($D$13*(10^($Q68/20)))</f>
        <v>9205.6717652757197</v>
      </c>
      <c r="E67" s="159"/>
      <c r="F67" s="74"/>
      <c r="G67" s="74"/>
      <c r="H67" s="74"/>
      <c r="I67" s="74"/>
      <c r="J67" s="74"/>
      <c r="K67" s="74"/>
      <c r="L67" s="158">
        <f>1/(1/($D$13*10^($Q68/20)))</f>
        <v>794.32823472428095</v>
      </c>
      <c r="M67" s="159"/>
      <c r="N67" s="27"/>
      <c r="O67" s="27"/>
      <c r="P67" s="28"/>
      <c r="Q67" s="33"/>
      <c r="R67" s="148"/>
      <c r="S67" s="36"/>
      <c r="T67" s="33"/>
      <c r="U67" s="141"/>
      <c r="V67" s="36"/>
    </row>
    <row r="68" spans="1:22" ht="8.1" customHeight="1" x14ac:dyDescent="0.25">
      <c r="A68" s="14"/>
      <c r="B68" s="14"/>
      <c r="C68" s="14"/>
      <c r="D68" s="164" t="s">
        <v>57</v>
      </c>
      <c r="E68" s="165"/>
      <c r="F68" s="77"/>
      <c r="G68" s="77"/>
      <c r="H68" s="138">
        <v>13</v>
      </c>
      <c r="I68" s="138"/>
      <c r="J68" s="77"/>
      <c r="K68" s="77"/>
      <c r="L68" s="164" t="s">
        <v>75</v>
      </c>
      <c r="M68" s="165"/>
      <c r="N68" s="77"/>
      <c r="O68" s="77"/>
      <c r="P68" s="22"/>
      <c r="Q68" s="140">
        <f>Q72+R70</f>
        <v>-22</v>
      </c>
      <c r="R68" s="35"/>
      <c r="S68" s="32"/>
      <c r="T68" s="140">
        <f>LOG10(L70/(L70+D70))*20</f>
        <v>-21.9730064281908</v>
      </c>
      <c r="U68" s="35"/>
      <c r="V68" s="32"/>
    </row>
    <row r="69" spans="1:22" ht="8.1" customHeight="1" thickBot="1" x14ac:dyDescent="0.3">
      <c r="A69" s="14"/>
      <c r="B69" s="14"/>
      <c r="C69" s="14"/>
      <c r="D69" s="164"/>
      <c r="E69" s="165"/>
      <c r="F69" s="77"/>
      <c r="G69" s="77"/>
      <c r="H69" s="139"/>
      <c r="I69" s="139"/>
      <c r="J69" s="77"/>
      <c r="K69" s="77"/>
      <c r="L69" s="164"/>
      <c r="M69" s="165"/>
      <c r="N69" s="77"/>
      <c r="O69" s="77"/>
      <c r="P69" s="22"/>
      <c r="Q69" s="141"/>
      <c r="R69" s="35"/>
      <c r="S69" s="32"/>
      <c r="T69" s="141"/>
      <c r="U69" s="35"/>
      <c r="V69" s="32"/>
    </row>
    <row r="70" spans="1:22" ht="12" customHeight="1" thickBot="1" x14ac:dyDescent="0.3">
      <c r="A70" s="14"/>
      <c r="B70" s="14"/>
      <c r="C70" s="14"/>
      <c r="D70" s="166">
        <f>VLOOKUP(D67,'E96 resistor values'!$A$2:$A$826,1,TRUE)</f>
        <v>9090</v>
      </c>
      <c r="E70" s="167"/>
      <c r="F70" s="75"/>
      <c r="G70" s="75"/>
      <c r="H70" s="75"/>
      <c r="I70" s="75"/>
      <c r="J70" s="75"/>
      <c r="K70" s="75"/>
      <c r="L70" s="166">
        <f>VLOOKUP(L67,'E96 resistor values'!$A$2:$A$826,1,TRUE)</f>
        <v>787</v>
      </c>
      <c r="M70" s="167"/>
      <c r="N70" s="22"/>
      <c r="O70" s="22"/>
      <c r="P70" s="28"/>
      <c r="Q70" s="33"/>
      <c r="R70" s="147">
        <v>2</v>
      </c>
      <c r="S70" s="36"/>
      <c r="T70" s="33"/>
      <c r="U70" s="140">
        <v>3</v>
      </c>
      <c r="V70" s="36"/>
    </row>
    <row r="71" spans="1:22" ht="12" customHeight="1" thickBot="1" x14ac:dyDescent="0.3">
      <c r="A71" s="14"/>
      <c r="B71" s="14"/>
      <c r="C71" s="14"/>
      <c r="D71" s="158">
        <f>$D$13-($D$13*(10^($Q72/20)))</f>
        <v>9369.0426555198064</v>
      </c>
      <c r="E71" s="159"/>
      <c r="F71" s="75"/>
      <c r="G71" s="75"/>
      <c r="H71" s="75"/>
      <c r="I71" s="75"/>
      <c r="J71" s="75"/>
      <c r="K71" s="75"/>
      <c r="L71" s="158">
        <f>1/(1/($D$13*10^($Q72/20)))</f>
        <v>630.95734448019311</v>
      </c>
      <c r="M71" s="159"/>
      <c r="N71" s="22"/>
      <c r="O71" s="22"/>
      <c r="P71" s="28"/>
      <c r="Q71" s="33"/>
      <c r="R71" s="148"/>
      <c r="S71" s="36"/>
      <c r="T71" s="33"/>
      <c r="U71" s="141"/>
      <c r="V71" s="36"/>
    </row>
    <row r="72" spans="1:22" ht="8.1" customHeight="1" x14ac:dyDescent="0.25">
      <c r="A72" s="14"/>
      <c r="B72" s="14"/>
      <c r="C72" s="14"/>
      <c r="D72" s="164" t="s">
        <v>58</v>
      </c>
      <c r="E72" s="165"/>
      <c r="F72" s="77"/>
      <c r="G72" s="77"/>
      <c r="H72" s="138">
        <v>12</v>
      </c>
      <c r="I72" s="138"/>
      <c r="J72" s="77"/>
      <c r="K72" s="77"/>
      <c r="L72" s="164" t="s">
        <v>76</v>
      </c>
      <c r="M72" s="165"/>
      <c r="N72" s="77"/>
      <c r="O72" s="77"/>
      <c r="P72" s="22"/>
      <c r="Q72" s="140">
        <f>Q76+R74</f>
        <v>-24</v>
      </c>
      <c r="R72" s="35"/>
      <c r="S72" s="32"/>
      <c r="T72" s="140">
        <f>LOG10(L74/(L74+D74))*20</f>
        <v>-24.104297233510966</v>
      </c>
      <c r="U72" s="35"/>
      <c r="V72" s="32"/>
    </row>
    <row r="73" spans="1:22" ht="8.1" customHeight="1" thickBot="1" x14ac:dyDescent="0.3">
      <c r="A73" s="14"/>
      <c r="B73" s="14"/>
      <c r="C73" s="14"/>
      <c r="D73" s="164"/>
      <c r="E73" s="165"/>
      <c r="F73" s="77"/>
      <c r="G73" s="77"/>
      <c r="H73" s="139"/>
      <c r="I73" s="139"/>
      <c r="J73" s="77"/>
      <c r="K73" s="77"/>
      <c r="L73" s="164"/>
      <c r="M73" s="165"/>
      <c r="N73" s="77"/>
      <c r="O73" s="77"/>
      <c r="P73" s="22"/>
      <c r="Q73" s="141"/>
      <c r="R73" s="35"/>
      <c r="S73" s="32"/>
      <c r="T73" s="141"/>
      <c r="U73" s="35"/>
      <c r="V73" s="32"/>
    </row>
    <row r="74" spans="1:22" ht="12" customHeight="1" thickBot="1" x14ac:dyDescent="0.3">
      <c r="A74" s="14"/>
      <c r="B74" s="14"/>
      <c r="C74" s="14"/>
      <c r="D74" s="166">
        <f>VLOOKUP(D71,'E96 resistor values'!$A$2:$A$826,1,TRUE)</f>
        <v>9310</v>
      </c>
      <c r="E74" s="167"/>
      <c r="F74" s="75"/>
      <c r="G74" s="75"/>
      <c r="H74" s="75"/>
      <c r="I74" s="75"/>
      <c r="J74" s="75"/>
      <c r="K74" s="75"/>
      <c r="L74" s="166">
        <f>VLOOKUP(L71,'E96 resistor values'!$A$2:$A$826,1,TRUE)</f>
        <v>619</v>
      </c>
      <c r="M74" s="167"/>
      <c r="N74" s="22"/>
      <c r="O74" s="22"/>
      <c r="P74" s="28"/>
      <c r="Q74" s="33"/>
      <c r="R74" s="147">
        <v>2</v>
      </c>
      <c r="S74" s="36"/>
      <c r="T74" s="33"/>
      <c r="U74" s="140">
        <v>3</v>
      </c>
      <c r="V74" s="36"/>
    </row>
    <row r="75" spans="1:22" ht="12" customHeight="1" thickBot="1" x14ac:dyDescent="0.3">
      <c r="A75" s="14"/>
      <c r="B75" s="14"/>
      <c r="C75" s="14"/>
      <c r="D75" s="158">
        <f>$D$13-($D$13*(10^($Q76/20)))</f>
        <v>9498.8127663727282</v>
      </c>
      <c r="E75" s="159"/>
      <c r="F75" s="75"/>
      <c r="G75" s="75"/>
      <c r="H75" s="75"/>
      <c r="I75" s="75"/>
      <c r="J75" s="75"/>
      <c r="K75" s="75"/>
      <c r="L75" s="158">
        <f>1/(1/($D$13*10^($Q76/20)))</f>
        <v>501.18723362727201</v>
      </c>
      <c r="M75" s="159"/>
      <c r="N75" s="22"/>
      <c r="O75" s="22"/>
      <c r="P75" s="28"/>
      <c r="Q75" s="33"/>
      <c r="R75" s="148"/>
      <c r="S75" s="36"/>
      <c r="T75" s="33"/>
      <c r="U75" s="141"/>
      <c r="V75" s="36"/>
    </row>
    <row r="76" spans="1:22" ht="8.1" customHeight="1" x14ac:dyDescent="0.25">
      <c r="A76" s="14"/>
      <c r="B76" s="14"/>
      <c r="C76" s="14"/>
      <c r="D76" s="164" t="s">
        <v>59</v>
      </c>
      <c r="E76" s="165"/>
      <c r="F76" s="77"/>
      <c r="G76" s="77"/>
      <c r="H76" s="138">
        <v>11</v>
      </c>
      <c r="I76" s="138"/>
      <c r="J76" s="77"/>
      <c r="K76" s="77"/>
      <c r="L76" s="164" t="s">
        <v>77</v>
      </c>
      <c r="M76" s="165"/>
      <c r="N76" s="77"/>
      <c r="O76" s="77"/>
      <c r="P76" s="22"/>
      <c r="Q76" s="140">
        <f>Q80+R78</f>
        <v>-26</v>
      </c>
      <c r="R76" s="35"/>
      <c r="S76" s="32"/>
      <c r="T76" s="140">
        <f>LOG10(L78/(L78+D78))*20</f>
        <v>-25.870483778212311</v>
      </c>
      <c r="U76" s="35"/>
      <c r="V76" s="32"/>
    </row>
    <row r="77" spans="1:22" ht="8.1" customHeight="1" thickBot="1" x14ac:dyDescent="0.3">
      <c r="A77" s="14"/>
      <c r="B77" s="14"/>
      <c r="C77" s="14"/>
      <c r="D77" s="164"/>
      <c r="E77" s="165"/>
      <c r="F77" s="77"/>
      <c r="G77" s="77"/>
      <c r="H77" s="139"/>
      <c r="I77" s="139"/>
      <c r="J77" s="77"/>
      <c r="K77" s="77"/>
      <c r="L77" s="164"/>
      <c r="M77" s="165"/>
      <c r="N77" s="77"/>
      <c r="O77" s="77"/>
      <c r="P77" s="22"/>
      <c r="Q77" s="141"/>
      <c r="R77" s="35"/>
      <c r="S77" s="32"/>
      <c r="T77" s="141"/>
      <c r="U77" s="35"/>
      <c r="V77" s="32"/>
    </row>
    <row r="78" spans="1:22" ht="12" customHeight="1" thickBot="1" x14ac:dyDescent="0.3">
      <c r="A78" s="14"/>
      <c r="B78" s="14"/>
      <c r="C78" s="14"/>
      <c r="D78" s="166">
        <f>VLOOKUP(D75,'E96 resistor values'!$A$2:$A$826,1,TRUE)</f>
        <v>9310</v>
      </c>
      <c r="E78" s="167"/>
      <c r="F78" s="74"/>
      <c r="G78" s="74"/>
      <c r="H78" s="74"/>
      <c r="I78" s="74"/>
      <c r="J78" s="74"/>
      <c r="K78" s="74"/>
      <c r="L78" s="166">
        <f>VLOOKUP(L75,'E96 resistor values'!$A$2:$A$826,1,TRUE)</f>
        <v>499</v>
      </c>
      <c r="M78" s="167"/>
      <c r="N78" s="27"/>
      <c r="O78" s="27"/>
      <c r="P78" s="28"/>
      <c r="Q78" s="33"/>
      <c r="R78" s="147">
        <v>2</v>
      </c>
      <c r="S78" s="36"/>
      <c r="T78" s="33"/>
      <c r="U78" s="140">
        <v>3</v>
      </c>
      <c r="V78" s="36"/>
    </row>
    <row r="79" spans="1:22" ht="12" customHeight="1" thickBot="1" x14ac:dyDescent="0.3">
      <c r="A79" s="14"/>
      <c r="B79" s="14"/>
      <c r="C79" s="14"/>
      <c r="D79" s="158">
        <f>$D$13-($D$13*(10^($Q80/20)))</f>
        <v>9601.8928294465022</v>
      </c>
      <c r="E79" s="159"/>
      <c r="F79" s="74"/>
      <c r="G79" s="74"/>
      <c r="H79" s="74"/>
      <c r="I79" s="74"/>
      <c r="J79" s="74"/>
      <c r="K79" s="74"/>
      <c r="L79" s="158">
        <f>1/(1/($D$13*10^($Q80/20)))</f>
        <v>398.10717055349727</v>
      </c>
      <c r="M79" s="159"/>
      <c r="N79" s="27"/>
      <c r="O79" s="27"/>
      <c r="P79" s="28"/>
      <c r="Q79" s="33"/>
      <c r="R79" s="148"/>
      <c r="S79" s="36"/>
      <c r="T79" s="33"/>
      <c r="U79" s="141"/>
      <c r="V79" s="36"/>
    </row>
    <row r="80" spans="1:22" ht="8.1" customHeight="1" x14ac:dyDescent="0.25">
      <c r="A80" s="14"/>
      <c r="B80" s="14"/>
      <c r="C80" s="14"/>
      <c r="D80" s="164" t="s">
        <v>60</v>
      </c>
      <c r="E80" s="165"/>
      <c r="F80" s="77"/>
      <c r="G80" s="77"/>
      <c r="H80" s="138">
        <v>10</v>
      </c>
      <c r="I80" s="138"/>
      <c r="J80" s="77"/>
      <c r="K80" s="77"/>
      <c r="L80" s="164" t="s">
        <v>78</v>
      </c>
      <c r="M80" s="165"/>
      <c r="N80" s="77"/>
      <c r="O80" s="77"/>
      <c r="P80" s="22"/>
      <c r="Q80" s="140">
        <f>Q84+R82</f>
        <v>-28</v>
      </c>
      <c r="R80" s="35"/>
      <c r="S80" s="32"/>
      <c r="T80" s="140">
        <f>LOG10(L82/(L82+D82))*20</f>
        <v>-28.066263113594193</v>
      </c>
      <c r="U80" s="35"/>
      <c r="V80" s="32"/>
    </row>
    <row r="81" spans="1:22" ht="8.1" customHeight="1" thickBot="1" x14ac:dyDescent="0.3">
      <c r="A81" s="14"/>
      <c r="B81" s="14"/>
      <c r="C81" s="14"/>
      <c r="D81" s="164"/>
      <c r="E81" s="165"/>
      <c r="F81" s="77"/>
      <c r="G81" s="77"/>
      <c r="H81" s="139"/>
      <c r="I81" s="139"/>
      <c r="J81" s="77"/>
      <c r="K81" s="77"/>
      <c r="L81" s="164"/>
      <c r="M81" s="165"/>
      <c r="N81" s="77"/>
      <c r="O81" s="77"/>
      <c r="P81" s="22"/>
      <c r="Q81" s="141"/>
      <c r="R81" s="35"/>
      <c r="S81" s="32"/>
      <c r="T81" s="141"/>
      <c r="U81" s="35"/>
      <c r="V81" s="32"/>
    </row>
    <row r="82" spans="1:22" ht="12" customHeight="1" thickBot="1" x14ac:dyDescent="0.3">
      <c r="A82" s="14"/>
      <c r="B82" s="14"/>
      <c r="C82" s="14"/>
      <c r="D82" s="166">
        <f>VLOOKUP(D79,'E96 resistor values'!$A$2:$A$826,1,TRUE)</f>
        <v>9530</v>
      </c>
      <c r="E82" s="167"/>
      <c r="F82" s="75"/>
      <c r="G82" s="75"/>
      <c r="H82" s="74"/>
      <c r="I82" s="74"/>
      <c r="J82" s="75"/>
      <c r="K82" s="75"/>
      <c r="L82" s="166">
        <f>VLOOKUP(L79,'E96 resistor values'!$A$2:$A$826,1,TRUE)</f>
        <v>392</v>
      </c>
      <c r="M82" s="167"/>
      <c r="N82" s="22"/>
      <c r="O82" s="22"/>
      <c r="P82" s="28"/>
      <c r="Q82" s="33"/>
      <c r="R82" s="147">
        <v>2</v>
      </c>
      <c r="S82" s="36"/>
      <c r="T82" s="33"/>
      <c r="U82" s="140">
        <v>3</v>
      </c>
      <c r="V82" s="36"/>
    </row>
    <row r="83" spans="1:22" ht="12" customHeight="1" thickBot="1" x14ac:dyDescent="0.3">
      <c r="A83" s="14"/>
      <c r="B83" s="14"/>
      <c r="C83" s="14"/>
      <c r="D83" s="158">
        <f>$D$13-($D$13*(10^($Q84/20)))</f>
        <v>9683.7722339831616</v>
      </c>
      <c r="E83" s="159"/>
      <c r="F83" s="75"/>
      <c r="G83" s="75"/>
      <c r="H83" s="74"/>
      <c r="I83" s="74"/>
      <c r="J83" s="75"/>
      <c r="K83" s="75"/>
      <c r="L83" s="158">
        <f>1/(1/($D$13*10^($Q84/20)))</f>
        <v>316.22776601683785</v>
      </c>
      <c r="M83" s="159"/>
      <c r="N83" s="22"/>
      <c r="O83" s="22"/>
      <c r="P83" s="28"/>
      <c r="Q83" s="33"/>
      <c r="R83" s="148"/>
      <c r="S83" s="36"/>
      <c r="T83" s="33"/>
      <c r="U83" s="141"/>
      <c r="V83" s="36"/>
    </row>
    <row r="84" spans="1:22" ht="8.1" customHeight="1" x14ac:dyDescent="0.25">
      <c r="A84" s="14"/>
      <c r="B84" s="14"/>
      <c r="C84" s="14"/>
      <c r="D84" s="164" t="s">
        <v>61</v>
      </c>
      <c r="E84" s="165"/>
      <c r="F84" s="77"/>
      <c r="G84" s="77"/>
      <c r="H84" s="138">
        <v>9</v>
      </c>
      <c r="I84" s="138"/>
      <c r="J84" s="77"/>
      <c r="K84" s="77"/>
      <c r="L84" s="164" t="s">
        <v>79</v>
      </c>
      <c r="M84" s="165"/>
      <c r="N84" s="77"/>
      <c r="O84" s="77"/>
      <c r="P84" s="22"/>
      <c r="Q84" s="140">
        <f>Q88+R86</f>
        <v>-30</v>
      </c>
      <c r="R84" s="35"/>
      <c r="S84" s="32"/>
      <c r="T84" s="140">
        <f>LOG10(L86/(L86+D86))*20</f>
        <v>-29.87145497636666</v>
      </c>
      <c r="U84" s="35"/>
      <c r="V84" s="32"/>
    </row>
    <row r="85" spans="1:22" ht="8.1" customHeight="1" thickBot="1" x14ac:dyDescent="0.3">
      <c r="A85" s="14"/>
      <c r="B85" s="14"/>
      <c r="C85" s="14"/>
      <c r="D85" s="164"/>
      <c r="E85" s="165"/>
      <c r="F85" s="77"/>
      <c r="G85" s="77"/>
      <c r="H85" s="139"/>
      <c r="I85" s="139"/>
      <c r="J85" s="77"/>
      <c r="K85" s="77"/>
      <c r="L85" s="164"/>
      <c r="M85" s="165"/>
      <c r="N85" s="77"/>
      <c r="O85" s="77"/>
      <c r="P85" s="22"/>
      <c r="Q85" s="141"/>
      <c r="R85" s="35"/>
      <c r="S85" s="32"/>
      <c r="T85" s="141"/>
      <c r="U85" s="35"/>
      <c r="V85" s="32"/>
    </row>
    <row r="86" spans="1:22" ht="12" customHeight="1" thickBot="1" x14ac:dyDescent="0.3">
      <c r="A86" s="14"/>
      <c r="B86" s="14"/>
      <c r="C86" s="14"/>
      <c r="D86" s="166">
        <f>VLOOKUP(D83,'E96 resistor values'!$A$2:$A$826,1,TRUE)</f>
        <v>9530</v>
      </c>
      <c r="E86" s="167"/>
      <c r="F86" s="75"/>
      <c r="G86" s="75"/>
      <c r="H86" s="74"/>
      <c r="I86" s="74"/>
      <c r="J86" s="75"/>
      <c r="K86" s="75"/>
      <c r="L86" s="166">
        <f>VLOOKUP(L83,'E96 resistor values'!$A$2:$A$826,1,TRUE)</f>
        <v>316</v>
      </c>
      <c r="M86" s="167"/>
      <c r="N86" s="22"/>
      <c r="O86" s="22"/>
      <c r="P86" s="28"/>
      <c r="Q86" s="33"/>
      <c r="R86" s="147">
        <v>2</v>
      </c>
      <c r="S86" s="36"/>
      <c r="T86" s="33"/>
      <c r="U86" s="140">
        <v>3</v>
      </c>
      <c r="V86" s="36"/>
    </row>
    <row r="87" spans="1:22" ht="12" customHeight="1" thickBot="1" x14ac:dyDescent="0.3">
      <c r="A87" s="14"/>
      <c r="B87" s="14"/>
      <c r="C87" s="14"/>
      <c r="D87" s="158">
        <f>$D$13-($D$13*(10^($Q88/20)))</f>
        <v>9748.8113568490426</v>
      </c>
      <c r="E87" s="159"/>
      <c r="F87" s="75"/>
      <c r="G87" s="75"/>
      <c r="H87" s="74"/>
      <c r="I87" s="74"/>
      <c r="J87" s="75"/>
      <c r="K87" s="75"/>
      <c r="L87" s="158">
        <f>1/(1/($D$13*10^($Q88/20)))</f>
        <v>251.1886431509578</v>
      </c>
      <c r="M87" s="159"/>
      <c r="N87" s="22"/>
      <c r="O87" s="22"/>
      <c r="P87" s="28"/>
      <c r="Q87" s="33"/>
      <c r="R87" s="148"/>
      <c r="S87" s="36"/>
      <c r="T87" s="33"/>
      <c r="U87" s="141"/>
      <c r="V87" s="36"/>
    </row>
    <row r="88" spans="1:22" ht="8.1" customHeight="1" x14ac:dyDescent="0.25">
      <c r="A88" s="14"/>
      <c r="B88" s="14"/>
      <c r="C88" s="14"/>
      <c r="D88" s="164" t="s">
        <v>62</v>
      </c>
      <c r="E88" s="165"/>
      <c r="F88" s="77"/>
      <c r="G88" s="77"/>
      <c r="H88" s="138">
        <v>8</v>
      </c>
      <c r="I88" s="138"/>
      <c r="J88" s="77"/>
      <c r="K88" s="77"/>
      <c r="L88" s="164" t="s">
        <v>80</v>
      </c>
      <c r="M88" s="165"/>
      <c r="N88" s="77"/>
      <c r="O88" s="77"/>
      <c r="P88" s="22"/>
      <c r="Q88" s="140">
        <f>Q92+R90</f>
        <v>-32</v>
      </c>
      <c r="R88" s="35"/>
      <c r="S88" s="32"/>
      <c r="T88" s="140">
        <f>LOG10(L90/(L90+D90))*20</f>
        <v>-31.881901980654046</v>
      </c>
      <c r="U88" s="35"/>
      <c r="V88" s="32"/>
    </row>
    <row r="89" spans="1:22" ht="8.1" customHeight="1" thickBot="1" x14ac:dyDescent="0.3">
      <c r="A89" s="14"/>
      <c r="B89" s="14"/>
      <c r="C89" s="14"/>
      <c r="D89" s="164"/>
      <c r="E89" s="165"/>
      <c r="F89" s="77"/>
      <c r="G89" s="77"/>
      <c r="H89" s="139"/>
      <c r="I89" s="139"/>
      <c r="J89" s="77"/>
      <c r="K89" s="77"/>
      <c r="L89" s="164"/>
      <c r="M89" s="165"/>
      <c r="N89" s="77"/>
      <c r="O89" s="77"/>
      <c r="P89" s="22"/>
      <c r="Q89" s="141"/>
      <c r="R89" s="35"/>
      <c r="S89" s="32"/>
      <c r="T89" s="141"/>
      <c r="U89" s="35"/>
      <c r="V89" s="32"/>
    </row>
    <row r="90" spans="1:22" ht="12" customHeight="1" thickBot="1" x14ac:dyDescent="0.3">
      <c r="A90" s="14"/>
      <c r="B90" s="14"/>
      <c r="C90" s="14"/>
      <c r="D90" s="166">
        <f>VLOOKUP(D87,'E96 resistor values'!$A$2:$A$826,1,TRUE)</f>
        <v>9530</v>
      </c>
      <c r="E90" s="167"/>
      <c r="F90" s="74"/>
      <c r="G90" s="74"/>
      <c r="H90" s="74"/>
      <c r="I90" s="74"/>
      <c r="J90" s="74"/>
      <c r="K90" s="74"/>
      <c r="L90" s="166">
        <f>VLOOKUP(L87,'E96 resistor values'!$A$2:$A$826,1,TRUE)</f>
        <v>249</v>
      </c>
      <c r="M90" s="167"/>
      <c r="N90" s="27"/>
      <c r="O90" s="27"/>
      <c r="P90" s="28"/>
      <c r="Q90" s="33"/>
      <c r="R90" s="147">
        <v>2</v>
      </c>
      <c r="S90" s="36"/>
      <c r="T90" s="33"/>
      <c r="U90" s="140">
        <v>3</v>
      </c>
      <c r="V90" s="36"/>
    </row>
    <row r="91" spans="1:22" ht="12" customHeight="1" thickBot="1" x14ac:dyDescent="0.3">
      <c r="A91" s="14"/>
      <c r="B91" s="14"/>
      <c r="C91" s="14"/>
      <c r="D91" s="158">
        <f>$D$13-($D$13*(10^($Q92/20)))</f>
        <v>9800.4737685031123</v>
      </c>
      <c r="E91" s="159"/>
      <c r="F91" s="74"/>
      <c r="G91" s="74"/>
      <c r="H91" s="74"/>
      <c r="I91" s="74"/>
      <c r="J91" s="74"/>
      <c r="K91" s="74"/>
      <c r="L91" s="158">
        <f>1/(1/($D$13*10^($Q92/20)))</f>
        <v>199.52623149688793</v>
      </c>
      <c r="M91" s="159"/>
      <c r="N91" s="27"/>
      <c r="O91" s="27"/>
      <c r="P91" s="28"/>
      <c r="Q91" s="33"/>
      <c r="R91" s="148"/>
      <c r="S91" s="36"/>
      <c r="T91" s="33"/>
      <c r="U91" s="141"/>
      <c r="V91" s="36"/>
    </row>
    <row r="92" spans="1:22" ht="8.1" customHeight="1" x14ac:dyDescent="0.25">
      <c r="A92" s="14"/>
      <c r="B92" s="14"/>
      <c r="C92" s="14"/>
      <c r="D92" s="164" t="s">
        <v>63</v>
      </c>
      <c r="E92" s="165"/>
      <c r="F92" s="77"/>
      <c r="G92" s="77"/>
      <c r="H92" s="138">
        <v>7</v>
      </c>
      <c r="I92" s="138"/>
      <c r="J92" s="77"/>
      <c r="K92" s="77"/>
      <c r="L92" s="164" t="s">
        <v>81</v>
      </c>
      <c r="M92" s="165"/>
      <c r="N92" s="77"/>
      <c r="O92" s="77"/>
      <c r="P92" s="22"/>
      <c r="Q92" s="140">
        <f>Q96+R94</f>
        <v>-34</v>
      </c>
      <c r="R92" s="35"/>
      <c r="S92" s="32"/>
      <c r="T92" s="140">
        <f>LOG10(L94/(L94+D94))*20</f>
        <v>-34.116576331601593</v>
      </c>
      <c r="U92" s="35"/>
      <c r="V92" s="32"/>
    </row>
    <row r="93" spans="1:22" ht="8.1" customHeight="1" thickBot="1" x14ac:dyDescent="0.3">
      <c r="A93" s="14"/>
      <c r="B93" s="14"/>
      <c r="C93" s="14"/>
      <c r="D93" s="164"/>
      <c r="E93" s="165"/>
      <c r="F93" s="77"/>
      <c r="G93" s="77"/>
      <c r="H93" s="139"/>
      <c r="I93" s="139"/>
      <c r="J93" s="77"/>
      <c r="K93" s="77"/>
      <c r="L93" s="164"/>
      <c r="M93" s="165"/>
      <c r="N93" s="77"/>
      <c r="O93" s="77"/>
      <c r="P93" s="22"/>
      <c r="Q93" s="141"/>
      <c r="R93" s="35"/>
      <c r="S93" s="32"/>
      <c r="T93" s="141"/>
      <c r="U93" s="35"/>
      <c r="V93" s="32"/>
    </row>
    <row r="94" spans="1:22" ht="12" customHeight="1" thickBot="1" x14ac:dyDescent="0.3">
      <c r="A94" s="14"/>
      <c r="B94" s="14"/>
      <c r="C94" s="14"/>
      <c r="D94" s="166">
        <f>VLOOKUP(D91,'E96 resistor values'!$A$2:$A$826,1,TRUE)</f>
        <v>9760</v>
      </c>
      <c r="E94" s="167"/>
      <c r="F94" s="75"/>
      <c r="G94" s="75"/>
      <c r="H94" s="74"/>
      <c r="I94" s="74"/>
      <c r="J94" s="75"/>
      <c r="K94" s="75"/>
      <c r="L94" s="166">
        <f>VLOOKUP(L91,'E96 resistor values'!$A$2:$A$826,1,TRUE)</f>
        <v>196</v>
      </c>
      <c r="M94" s="167"/>
      <c r="N94" s="22"/>
      <c r="O94" s="22"/>
      <c r="P94" s="28"/>
      <c r="Q94" s="33"/>
      <c r="R94" s="147">
        <v>3</v>
      </c>
      <c r="S94" s="36"/>
      <c r="T94" s="33"/>
      <c r="U94" s="140">
        <v>3</v>
      </c>
      <c r="V94" s="36"/>
    </row>
    <row r="95" spans="1:22" ht="12" customHeight="1" thickBot="1" x14ac:dyDescent="0.3">
      <c r="A95" s="14"/>
      <c r="B95" s="14"/>
      <c r="C95" s="14"/>
      <c r="D95" s="158">
        <f>$D$13-($D$13*(10^($Q96/20)))</f>
        <v>9858.7462455377245</v>
      </c>
      <c r="E95" s="159"/>
      <c r="F95" s="75"/>
      <c r="G95" s="75"/>
      <c r="H95" s="74"/>
      <c r="I95" s="74"/>
      <c r="J95" s="75"/>
      <c r="K95" s="75"/>
      <c r="L95" s="158">
        <f>1/(1/($D$13*10^($Q96/20)))</f>
        <v>141.25375446227528</v>
      </c>
      <c r="M95" s="159"/>
      <c r="N95" s="22"/>
      <c r="O95" s="22"/>
      <c r="P95" s="28"/>
      <c r="Q95" s="33"/>
      <c r="R95" s="148"/>
      <c r="S95" s="36"/>
      <c r="T95" s="33"/>
      <c r="U95" s="141"/>
      <c r="V95" s="36"/>
    </row>
    <row r="96" spans="1:22" ht="8.1" customHeight="1" x14ac:dyDescent="0.25">
      <c r="A96" s="14"/>
      <c r="B96" s="14"/>
      <c r="C96" s="14"/>
      <c r="D96" s="164" t="s">
        <v>39</v>
      </c>
      <c r="E96" s="165"/>
      <c r="F96" s="77"/>
      <c r="G96" s="77"/>
      <c r="H96" s="138">
        <v>6</v>
      </c>
      <c r="I96" s="138"/>
      <c r="J96" s="77"/>
      <c r="K96" s="77"/>
      <c r="L96" s="164" t="s">
        <v>45</v>
      </c>
      <c r="M96" s="165"/>
      <c r="N96" s="77"/>
      <c r="O96" s="77"/>
      <c r="P96" s="22"/>
      <c r="Q96" s="140">
        <f>Q100+R98</f>
        <v>-37</v>
      </c>
      <c r="R96" s="35"/>
      <c r="S96" s="32"/>
      <c r="T96" s="140">
        <f>LOG10(L98/(L98+D98))*20</f>
        <v>-36.990143178386241</v>
      </c>
      <c r="U96" s="35"/>
      <c r="V96" s="32"/>
    </row>
    <row r="97" spans="1:22" ht="8.1" customHeight="1" thickBot="1" x14ac:dyDescent="0.3">
      <c r="A97" s="14"/>
      <c r="B97" s="14"/>
      <c r="C97" s="14"/>
      <c r="D97" s="164"/>
      <c r="E97" s="165"/>
      <c r="F97" s="77"/>
      <c r="G97" s="77"/>
      <c r="H97" s="139"/>
      <c r="I97" s="139"/>
      <c r="J97" s="77"/>
      <c r="K97" s="77"/>
      <c r="L97" s="164"/>
      <c r="M97" s="165"/>
      <c r="N97" s="77"/>
      <c r="O97" s="77"/>
      <c r="P97" s="22"/>
      <c r="Q97" s="141"/>
      <c r="R97" s="35"/>
      <c r="S97" s="32"/>
      <c r="T97" s="141"/>
      <c r="U97" s="35"/>
      <c r="V97" s="32"/>
    </row>
    <row r="98" spans="1:22" ht="12" customHeight="1" thickBot="1" x14ac:dyDescent="0.3">
      <c r="A98" s="14"/>
      <c r="B98" s="14"/>
      <c r="C98" s="14"/>
      <c r="D98" s="166">
        <f>VLOOKUP(D95,'E96 resistor values'!$A$2:$A$826,1,TRUE)</f>
        <v>9760</v>
      </c>
      <c r="E98" s="167"/>
      <c r="F98" s="75"/>
      <c r="G98" s="75"/>
      <c r="H98" s="75"/>
      <c r="I98" s="75"/>
      <c r="J98" s="75"/>
      <c r="K98" s="75"/>
      <c r="L98" s="166">
        <f>VLOOKUP(L95,'E96 resistor values'!$A$2:$A$826,1,TRUE)</f>
        <v>140</v>
      </c>
      <c r="M98" s="167"/>
      <c r="N98" s="22"/>
      <c r="O98" s="22"/>
      <c r="P98" s="28"/>
      <c r="Q98" s="33"/>
      <c r="R98" s="147">
        <v>4</v>
      </c>
      <c r="S98" s="36"/>
      <c r="T98" s="33"/>
      <c r="U98" s="140">
        <v>3</v>
      </c>
      <c r="V98" s="36"/>
    </row>
    <row r="99" spans="1:22" ht="12" customHeight="1" thickBot="1" x14ac:dyDescent="0.3">
      <c r="A99" s="14"/>
      <c r="B99" s="14"/>
      <c r="C99" s="14"/>
      <c r="D99" s="158">
        <f>$D$13-($D$13*(10^($Q100/20)))</f>
        <v>9910.8749061866256</v>
      </c>
      <c r="E99" s="159"/>
      <c r="F99" s="75"/>
      <c r="G99" s="75"/>
      <c r="H99" s="75"/>
      <c r="I99" s="75"/>
      <c r="J99" s="75"/>
      <c r="K99" s="75"/>
      <c r="L99" s="158">
        <f>1/(1/($D$13*10^($Q100/20)))</f>
        <v>89.125093813374548</v>
      </c>
      <c r="M99" s="159"/>
      <c r="N99" s="22"/>
      <c r="O99" s="22"/>
      <c r="P99" s="28"/>
      <c r="Q99" s="33"/>
      <c r="R99" s="148"/>
      <c r="S99" s="36"/>
      <c r="T99" s="33"/>
      <c r="U99" s="141"/>
      <c r="V99" s="36"/>
    </row>
    <row r="100" spans="1:22" ht="8.1" customHeight="1" x14ac:dyDescent="0.25">
      <c r="A100" s="14"/>
      <c r="B100" s="14"/>
      <c r="C100" s="14"/>
      <c r="D100" s="164" t="s">
        <v>38</v>
      </c>
      <c r="E100" s="165"/>
      <c r="F100" s="77"/>
      <c r="G100" s="77"/>
      <c r="H100" s="138">
        <v>5</v>
      </c>
      <c r="I100" s="138"/>
      <c r="J100" s="77"/>
      <c r="K100" s="77"/>
      <c r="L100" s="164" t="s">
        <v>44</v>
      </c>
      <c r="M100" s="165"/>
      <c r="N100" s="77"/>
      <c r="O100" s="77"/>
      <c r="P100" s="22"/>
      <c r="Q100" s="140">
        <f>Q104+R102</f>
        <v>-41</v>
      </c>
      <c r="R100" s="35"/>
      <c r="S100" s="32"/>
      <c r="T100" s="140">
        <f>LOG10(L102/(L102+D102))*20</f>
        <v>-40.909105776593869</v>
      </c>
      <c r="U100" s="35"/>
      <c r="V100" s="32"/>
    </row>
    <row r="101" spans="1:22" ht="8.1" customHeight="1" thickBot="1" x14ac:dyDescent="0.3">
      <c r="A101" s="14"/>
      <c r="B101" s="14"/>
      <c r="C101" s="14"/>
      <c r="D101" s="164"/>
      <c r="E101" s="165"/>
      <c r="F101" s="77"/>
      <c r="G101" s="77"/>
      <c r="H101" s="139"/>
      <c r="I101" s="139"/>
      <c r="J101" s="77"/>
      <c r="K101" s="77"/>
      <c r="L101" s="164"/>
      <c r="M101" s="165"/>
      <c r="N101" s="77"/>
      <c r="O101" s="77"/>
      <c r="P101" s="22"/>
      <c r="Q101" s="141"/>
      <c r="R101" s="35"/>
      <c r="S101" s="32"/>
      <c r="T101" s="141"/>
      <c r="U101" s="35"/>
      <c r="V101" s="32"/>
    </row>
    <row r="102" spans="1:22" ht="12" customHeight="1" thickBot="1" x14ac:dyDescent="0.3">
      <c r="A102" s="14"/>
      <c r="B102" s="14"/>
      <c r="C102" s="14"/>
      <c r="D102" s="166">
        <f>VLOOKUP(D99,'E96 resistor values'!$A$2:$A$826,1,TRUE)</f>
        <v>9760</v>
      </c>
      <c r="E102" s="167"/>
      <c r="F102" s="74"/>
      <c r="G102" s="74"/>
      <c r="H102" s="75"/>
      <c r="I102" s="75"/>
      <c r="J102" s="74"/>
      <c r="K102" s="74"/>
      <c r="L102" s="166">
        <f>VLOOKUP(L99,'E96 resistor values'!$A$2:$A$826,1,TRUE)</f>
        <v>88.7</v>
      </c>
      <c r="M102" s="167"/>
      <c r="N102" s="27"/>
      <c r="O102" s="27"/>
      <c r="P102" s="28"/>
      <c r="Q102" s="33"/>
      <c r="R102" s="147">
        <v>5</v>
      </c>
      <c r="S102" s="36"/>
      <c r="T102" s="33"/>
      <c r="U102" s="140">
        <v>3</v>
      </c>
      <c r="V102" s="36"/>
    </row>
    <row r="103" spans="1:22" ht="12" customHeight="1" thickBot="1" x14ac:dyDescent="0.3">
      <c r="A103" s="14"/>
      <c r="B103" s="14"/>
      <c r="C103" s="14"/>
      <c r="D103" s="158">
        <f>$D$13-($D$13*(10^($Q104/20)))</f>
        <v>9949.8812766372721</v>
      </c>
      <c r="E103" s="159"/>
      <c r="F103" s="74"/>
      <c r="G103" s="74"/>
      <c r="H103" s="75"/>
      <c r="I103" s="75"/>
      <c r="J103" s="74"/>
      <c r="K103" s="74"/>
      <c r="L103" s="158">
        <f>1/(1/($D$13*10^($Q104/20)))</f>
        <v>50.118723362727216</v>
      </c>
      <c r="M103" s="159"/>
      <c r="N103" s="27"/>
      <c r="O103" s="27"/>
      <c r="P103" s="28"/>
      <c r="Q103" s="33"/>
      <c r="R103" s="148"/>
      <c r="S103" s="36"/>
      <c r="T103" s="33"/>
      <c r="U103" s="141"/>
      <c r="V103" s="36"/>
    </row>
    <row r="104" spans="1:22" ht="8.1" customHeight="1" x14ac:dyDescent="0.25">
      <c r="A104" s="14"/>
      <c r="B104" s="14"/>
      <c r="C104" s="14"/>
      <c r="D104" s="164" t="s">
        <v>37</v>
      </c>
      <c r="E104" s="165"/>
      <c r="F104" s="77"/>
      <c r="G104" s="77"/>
      <c r="H104" s="138">
        <v>4</v>
      </c>
      <c r="I104" s="138"/>
      <c r="J104" s="77"/>
      <c r="K104" s="77"/>
      <c r="L104" s="164" t="s">
        <v>43</v>
      </c>
      <c r="M104" s="165"/>
      <c r="N104" s="77"/>
      <c r="O104" s="77"/>
      <c r="P104" s="22"/>
      <c r="Q104" s="140">
        <f>Q108+R106</f>
        <v>-46</v>
      </c>
      <c r="R104" s="35"/>
      <c r="S104" s="32"/>
      <c r="T104" s="140">
        <f>LOG10(L106/(L106+D106))*20</f>
        <v>-45.871280693501113</v>
      </c>
      <c r="U104" s="35"/>
      <c r="V104" s="32"/>
    </row>
    <row r="105" spans="1:22" ht="8.1" customHeight="1" thickBot="1" x14ac:dyDescent="0.3">
      <c r="A105" s="14"/>
      <c r="B105" s="14"/>
      <c r="C105" s="14"/>
      <c r="D105" s="164"/>
      <c r="E105" s="165"/>
      <c r="F105" s="77"/>
      <c r="G105" s="77"/>
      <c r="H105" s="139"/>
      <c r="I105" s="139"/>
      <c r="J105" s="77"/>
      <c r="K105" s="77"/>
      <c r="L105" s="164"/>
      <c r="M105" s="165"/>
      <c r="N105" s="77"/>
      <c r="O105" s="77"/>
      <c r="P105" s="22"/>
      <c r="Q105" s="141"/>
      <c r="R105" s="35"/>
      <c r="S105" s="32"/>
      <c r="T105" s="141"/>
      <c r="U105" s="35"/>
      <c r="V105" s="32"/>
    </row>
    <row r="106" spans="1:22" ht="12" customHeight="1" thickBot="1" x14ac:dyDescent="0.3">
      <c r="A106" s="14"/>
      <c r="B106" s="14"/>
      <c r="C106" s="14"/>
      <c r="D106" s="166">
        <f>VLOOKUP(D103,'E96 resistor values'!$A$2:$A$826,1,TRUE)</f>
        <v>9760</v>
      </c>
      <c r="E106" s="167"/>
      <c r="F106" s="75"/>
      <c r="G106" s="75"/>
      <c r="H106" s="75"/>
      <c r="I106" s="75"/>
      <c r="J106" s="75"/>
      <c r="K106" s="75"/>
      <c r="L106" s="166">
        <f>VLOOKUP(L103,'E96 resistor values'!$A$2:$A$826,1,TRUE)</f>
        <v>49.9</v>
      </c>
      <c r="M106" s="167"/>
      <c r="N106" s="22"/>
      <c r="O106" s="22"/>
      <c r="P106" s="28"/>
      <c r="Q106" s="40"/>
      <c r="R106" s="147">
        <v>7</v>
      </c>
      <c r="S106" s="36"/>
      <c r="T106" s="40"/>
      <c r="U106" s="140">
        <v>3</v>
      </c>
      <c r="V106" s="36"/>
    </row>
    <row r="107" spans="1:22" ht="12" customHeight="1" thickBot="1" x14ac:dyDescent="0.3">
      <c r="A107" s="14"/>
      <c r="B107" s="14"/>
      <c r="C107" s="14"/>
      <c r="D107" s="158">
        <f>$D$13-($D$13*(10^($Q108/20)))</f>
        <v>9977.6127886143167</v>
      </c>
      <c r="E107" s="159"/>
      <c r="F107" s="75"/>
      <c r="G107" s="75"/>
      <c r="H107" s="75"/>
      <c r="I107" s="75"/>
      <c r="J107" s="75"/>
      <c r="K107" s="75"/>
      <c r="L107" s="158">
        <f>1/(1/($D$13*10^($Q108/20)))</f>
        <v>22.387211385683386</v>
      </c>
      <c r="M107" s="159"/>
      <c r="N107" s="22"/>
      <c r="O107" s="22"/>
      <c r="P107" s="28"/>
      <c r="Q107" s="40"/>
      <c r="R107" s="148"/>
      <c r="S107" s="36"/>
      <c r="T107" s="40"/>
      <c r="U107" s="141"/>
      <c r="V107" s="36"/>
    </row>
    <row r="108" spans="1:22" ht="8.1" customHeight="1" x14ac:dyDescent="0.25">
      <c r="A108" s="14"/>
      <c r="B108" s="14"/>
      <c r="C108" s="14"/>
      <c r="D108" s="164" t="s">
        <v>36</v>
      </c>
      <c r="E108" s="165"/>
      <c r="F108" s="77"/>
      <c r="G108" s="77"/>
      <c r="H108" s="138">
        <v>3</v>
      </c>
      <c r="I108" s="138"/>
      <c r="J108" s="77"/>
      <c r="K108" s="77"/>
      <c r="L108" s="164" t="s">
        <v>42</v>
      </c>
      <c r="M108" s="165"/>
      <c r="N108" s="77"/>
      <c r="O108" s="77"/>
      <c r="P108" s="22"/>
      <c r="Q108" s="140">
        <f>Q112+R110</f>
        <v>-53</v>
      </c>
      <c r="R108" s="35"/>
      <c r="S108" s="32"/>
      <c r="T108" s="140">
        <f>LOG10(L110/(L110+D110))*20</f>
        <v>-52.920796490168271</v>
      </c>
      <c r="U108" s="35"/>
      <c r="V108" s="32"/>
    </row>
    <row r="109" spans="1:22" ht="8.1" customHeight="1" thickBot="1" x14ac:dyDescent="0.3">
      <c r="A109" s="14"/>
      <c r="B109" s="14"/>
      <c r="C109" s="14"/>
      <c r="D109" s="164"/>
      <c r="E109" s="165"/>
      <c r="F109" s="77"/>
      <c r="G109" s="77"/>
      <c r="H109" s="139"/>
      <c r="I109" s="139"/>
      <c r="J109" s="77"/>
      <c r="K109" s="77"/>
      <c r="L109" s="164"/>
      <c r="M109" s="165"/>
      <c r="N109" s="77"/>
      <c r="O109" s="77"/>
      <c r="P109" s="22"/>
      <c r="Q109" s="141"/>
      <c r="R109" s="35"/>
      <c r="S109" s="32"/>
      <c r="T109" s="141"/>
      <c r="U109" s="35"/>
      <c r="V109" s="32"/>
    </row>
    <row r="110" spans="1:22" ht="12" customHeight="1" thickBot="1" x14ac:dyDescent="0.3">
      <c r="A110" s="14"/>
      <c r="B110" s="14"/>
      <c r="C110" s="14"/>
      <c r="D110" s="166">
        <f>VLOOKUP(D107,'E96 resistor values'!$A$2:$A$826,1,TRUE)</f>
        <v>9760</v>
      </c>
      <c r="E110" s="167"/>
      <c r="F110" s="74"/>
      <c r="G110" s="74"/>
      <c r="H110" s="74"/>
      <c r="I110" s="74"/>
      <c r="J110" s="74"/>
      <c r="K110" s="74"/>
      <c r="L110" s="166">
        <f>VLOOKUP(L107,'E96 resistor values'!$A$2:$A$826,1,TRUE)</f>
        <v>22.1</v>
      </c>
      <c r="M110" s="167"/>
      <c r="N110" s="27"/>
      <c r="O110" s="27"/>
      <c r="P110" s="28"/>
      <c r="Q110" s="33"/>
      <c r="R110" s="147">
        <v>9</v>
      </c>
      <c r="S110" s="26"/>
      <c r="T110" s="33"/>
      <c r="U110" s="140">
        <v>3</v>
      </c>
      <c r="V110" s="26"/>
    </row>
    <row r="111" spans="1:22" ht="12" customHeight="1" thickBot="1" x14ac:dyDescent="0.3">
      <c r="A111" s="14"/>
      <c r="B111" s="14"/>
      <c r="C111" s="14"/>
      <c r="D111" s="158">
        <f>$D$13-($D$13*(10^($Q112/20)))</f>
        <v>9992.0567176527566</v>
      </c>
      <c r="E111" s="159"/>
      <c r="F111" s="74"/>
      <c r="G111" s="74"/>
      <c r="H111" s="74"/>
      <c r="I111" s="74"/>
      <c r="J111" s="74"/>
      <c r="K111" s="74"/>
      <c r="L111" s="158">
        <f>1/(1/($D$13*10^($Q112/20)))</f>
        <v>7.9432823472428096</v>
      </c>
      <c r="M111" s="159"/>
      <c r="N111" s="27"/>
      <c r="O111" s="27"/>
      <c r="P111" s="28"/>
      <c r="Q111" s="33"/>
      <c r="R111" s="148"/>
      <c r="S111" s="26"/>
      <c r="T111" s="33"/>
      <c r="U111" s="141"/>
      <c r="V111" s="26"/>
    </row>
    <row r="112" spans="1:22" ht="8.1" customHeight="1" x14ac:dyDescent="0.25">
      <c r="A112" s="14"/>
      <c r="B112" s="14"/>
      <c r="C112" s="14"/>
      <c r="D112" s="164" t="s">
        <v>35</v>
      </c>
      <c r="E112" s="165"/>
      <c r="F112" s="27"/>
      <c r="G112" s="27"/>
      <c r="H112" s="138">
        <v>2</v>
      </c>
      <c r="I112" s="138"/>
      <c r="J112" s="27"/>
      <c r="K112" s="27"/>
      <c r="L112" s="164" t="s">
        <v>41</v>
      </c>
      <c r="M112" s="165"/>
      <c r="N112" s="77"/>
      <c r="O112" s="27"/>
      <c r="P112" s="28"/>
      <c r="Q112" s="147">
        <v>-62</v>
      </c>
      <c r="R112" s="35"/>
      <c r="S112" s="26"/>
      <c r="T112" s="140">
        <f>LOG10(L114/(L114+D114))*20</f>
        <v>-61.876502772336664</v>
      </c>
      <c r="U112" s="35"/>
      <c r="V112" s="26"/>
    </row>
    <row r="113" spans="1:26" ht="8.1" customHeight="1" thickBot="1" x14ac:dyDescent="0.3">
      <c r="A113" s="14"/>
      <c r="B113" s="14"/>
      <c r="C113" s="14"/>
      <c r="D113" s="164"/>
      <c r="E113" s="165"/>
      <c r="F113" s="27"/>
      <c r="G113" s="27"/>
      <c r="H113" s="139"/>
      <c r="I113" s="139"/>
      <c r="J113" s="27"/>
      <c r="K113" s="27"/>
      <c r="L113" s="164"/>
      <c r="M113" s="165"/>
      <c r="N113" s="77"/>
      <c r="O113" s="27"/>
      <c r="P113" s="28"/>
      <c r="Q113" s="148"/>
      <c r="R113" s="35"/>
      <c r="S113" s="26"/>
      <c r="T113" s="141"/>
      <c r="U113" s="35"/>
      <c r="V113" s="26"/>
    </row>
    <row r="114" spans="1:26" ht="12" customHeight="1" thickBot="1" x14ac:dyDescent="0.3">
      <c r="A114" s="14"/>
      <c r="C114" s="14"/>
      <c r="D114" s="166">
        <f>VLOOKUP(D111,'E96 resistor values'!$A$2:$A$826,1,TRUE)</f>
        <v>9760</v>
      </c>
      <c r="E114" s="167"/>
      <c r="F114" s="74"/>
      <c r="G114" s="74"/>
      <c r="H114" s="74"/>
      <c r="I114" s="74"/>
      <c r="J114" s="74"/>
      <c r="K114" s="74"/>
      <c r="L114" s="166">
        <f>VLOOKUP(L111,'E96 resistor values'!$A$2:$A$826,1,TRUE)</f>
        <v>7.87</v>
      </c>
      <c r="M114" s="167"/>
      <c r="N114" s="77"/>
      <c r="O114" s="27"/>
      <c r="P114" s="28"/>
      <c r="Q114" s="40"/>
      <c r="R114" s="56"/>
      <c r="S114" s="26"/>
      <c r="T114" s="40"/>
      <c r="U114" s="140">
        <v>3</v>
      </c>
      <c r="V114" s="26"/>
    </row>
    <row r="115" spans="1:26" ht="12" customHeight="1" thickBot="1" x14ac:dyDescent="0.3">
      <c r="A115" s="14"/>
      <c r="B115" s="14"/>
      <c r="C115" s="14"/>
      <c r="D115" s="158">
        <f>D13-L115</f>
        <v>10000</v>
      </c>
      <c r="E115" s="159"/>
      <c r="F115" s="74"/>
      <c r="G115" s="74"/>
      <c r="H115" s="74"/>
      <c r="I115" s="74"/>
      <c r="J115" s="74"/>
      <c r="K115" s="74"/>
      <c r="L115" s="158">
        <f>1/(1/($D$13*10^($Q116/20)))</f>
        <v>1.122018454301941E-46</v>
      </c>
      <c r="M115" s="159"/>
      <c r="N115" s="27"/>
      <c r="O115" s="27"/>
      <c r="P115" s="28"/>
      <c r="Q115" s="40"/>
      <c r="R115" s="56"/>
      <c r="S115" s="26"/>
      <c r="T115" s="40"/>
      <c r="U115" s="141"/>
      <c r="V115" s="26"/>
    </row>
    <row r="116" spans="1:26" ht="8.1" customHeight="1" x14ac:dyDescent="0.25">
      <c r="B116" s="14"/>
      <c r="C116" s="78"/>
      <c r="D116" s="164" t="s">
        <v>34</v>
      </c>
      <c r="E116" s="165"/>
      <c r="F116" s="77"/>
      <c r="G116" s="77"/>
      <c r="H116" s="138">
        <v>1</v>
      </c>
      <c r="I116" s="138"/>
      <c r="J116" s="77"/>
      <c r="K116" s="77"/>
      <c r="L116" s="164" t="s">
        <v>40</v>
      </c>
      <c r="M116" s="165"/>
      <c r="N116" s="77"/>
      <c r="O116" s="77"/>
      <c r="P116" s="22"/>
      <c r="Q116" s="147">
        <v>-999</v>
      </c>
      <c r="R116" s="47"/>
      <c r="S116" s="26"/>
      <c r="T116" s="140">
        <f>LOG10((L118+0.01)/((L118+0.01)+D118))*20</f>
        <v>-120.00000868588529</v>
      </c>
      <c r="U116" s="47"/>
      <c r="V116" s="26"/>
      <c r="W116" s="79"/>
      <c r="Y116" s="81"/>
      <c r="Z116" s="81"/>
    </row>
    <row r="117" spans="1:26" ht="8.1" customHeight="1" thickBot="1" x14ac:dyDescent="0.3">
      <c r="B117" s="14"/>
      <c r="C117" s="78"/>
      <c r="D117" s="164"/>
      <c r="E117" s="165"/>
      <c r="F117" s="77"/>
      <c r="G117" s="77"/>
      <c r="H117" s="139"/>
      <c r="I117" s="139"/>
      <c r="J117" s="77"/>
      <c r="K117" s="77"/>
      <c r="L117" s="164"/>
      <c r="M117" s="165"/>
      <c r="N117" s="77"/>
      <c r="O117" s="77"/>
      <c r="P117" s="22"/>
      <c r="Q117" s="148"/>
      <c r="R117" s="47"/>
      <c r="S117" s="26"/>
      <c r="T117" s="141"/>
      <c r="U117" s="47"/>
      <c r="V117" s="26"/>
      <c r="W117" s="80"/>
      <c r="Y117" s="81"/>
      <c r="Z117" s="81"/>
    </row>
    <row r="118" spans="1:26" ht="12" customHeight="1" thickBot="1" x14ac:dyDescent="0.3">
      <c r="A118" s="77"/>
      <c r="B118" s="144" t="s">
        <v>27</v>
      </c>
      <c r="C118" s="27"/>
      <c r="D118" s="166">
        <f>VLOOKUP(D115,'E96 resistor values'!$A$2:$A$826,1,TRUE)</f>
        <v>10000</v>
      </c>
      <c r="E118" s="167"/>
      <c r="F118" s="76"/>
      <c r="G118" s="76"/>
      <c r="H118" s="76"/>
      <c r="I118" s="76"/>
      <c r="J118" s="76"/>
      <c r="K118" s="76"/>
      <c r="L118" s="166">
        <f>VLOOKUP(L115,'E96 resistor values'!$A$2:$A$826,1,TRUE)</f>
        <v>0</v>
      </c>
      <c r="M118" s="167"/>
      <c r="N118" s="77"/>
      <c r="O118" s="77"/>
      <c r="P118" s="22"/>
      <c r="Q118" s="41"/>
      <c r="R118" s="47"/>
      <c r="S118" s="26"/>
      <c r="T118" s="41"/>
      <c r="U118" s="47"/>
      <c r="V118" s="26"/>
    </row>
    <row r="119" spans="1:26" ht="8.1" customHeight="1" x14ac:dyDescent="0.25">
      <c r="A119" s="137" t="s">
        <v>1</v>
      </c>
      <c r="B119" s="144"/>
      <c r="C119" s="27"/>
      <c r="D119" s="77"/>
      <c r="E119" s="77"/>
      <c r="F119" s="77"/>
      <c r="G119" s="77"/>
      <c r="H119" s="103"/>
      <c r="I119" s="103"/>
      <c r="J119" s="77"/>
      <c r="K119" s="77"/>
      <c r="L119" s="77"/>
      <c r="M119" s="77"/>
      <c r="N119" s="77"/>
      <c r="O119" s="77"/>
      <c r="P119" s="22"/>
      <c r="Q119" s="41"/>
      <c r="R119" s="47"/>
      <c r="S119" s="26"/>
      <c r="T119" s="41"/>
      <c r="U119" s="47"/>
      <c r="V119" s="26"/>
    </row>
    <row r="120" spans="1:26" ht="8.1" customHeight="1" x14ac:dyDescent="0.25">
      <c r="A120" s="137"/>
      <c r="B120" s="18"/>
      <c r="C120" s="27"/>
      <c r="D120" s="77"/>
      <c r="E120" s="77"/>
      <c r="F120" s="77"/>
      <c r="G120" s="77"/>
      <c r="H120" s="103"/>
      <c r="I120" s="103"/>
      <c r="J120" s="77"/>
      <c r="K120" s="77"/>
      <c r="L120" s="77"/>
      <c r="M120" s="77"/>
      <c r="N120" s="77"/>
      <c r="O120" s="77"/>
      <c r="P120" s="22"/>
      <c r="Q120" s="41"/>
      <c r="R120" s="52"/>
      <c r="S120" s="13"/>
      <c r="T120" s="41"/>
      <c r="U120" s="52"/>
      <c r="V120" s="13"/>
    </row>
    <row r="121" spans="1:26" ht="8.1" customHeight="1" x14ac:dyDescent="0.25">
      <c r="A121" s="77"/>
      <c r="B121" s="18"/>
      <c r="C121" s="27"/>
      <c r="D121" s="77"/>
      <c r="E121" s="77"/>
      <c r="F121" s="77"/>
      <c r="G121" s="77"/>
      <c r="H121" s="103"/>
      <c r="I121" s="103"/>
      <c r="J121" s="77"/>
      <c r="K121" s="77"/>
      <c r="L121" s="77"/>
      <c r="M121" s="77"/>
      <c r="N121" s="77"/>
      <c r="O121" s="77"/>
      <c r="P121" s="22"/>
      <c r="Q121" s="41"/>
      <c r="R121" s="52"/>
      <c r="S121" s="13"/>
      <c r="T121" s="41"/>
      <c r="U121" s="52"/>
      <c r="V121" s="13"/>
    </row>
    <row r="122" spans="1:26" ht="8.1" customHeight="1" x14ac:dyDescent="0.25">
      <c r="B122" s="14"/>
      <c r="C122" s="14"/>
      <c r="D122" s="14"/>
      <c r="E122" s="14"/>
      <c r="F122" s="18"/>
      <c r="G122" s="18"/>
      <c r="H122" s="18"/>
      <c r="I122" s="18"/>
      <c r="J122" s="18"/>
      <c r="K122" s="18"/>
      <c r="L122" s="18"/>
      <c r="M122" s="18"/>
      <c r="N122" s="18"/>
      <c r="O122" s="14"/>
      <c r="P122" s="28"/>
      <c r="Q122" s="51"/>
      <c r="R122" s="40"/>
      <c r="S122" s="19"/>
      <c r="T122" s="51"/>
      <c r="U122" s="40"/>
      <c r="V122" s="19"/>
    </row>
    <row r="123" spans="1:26" ht="8.1" customHeight="1" x14ac:dyDescent="0.25">
      <c r="B123" s="14"/>
      <c r="C123" s="14"/>
      <c r="D123" s="14"/>
      <c r="E123" s="14"/>
      <c r="F123" s="18"/>
      <c r="G123" s="18"/>
      <c r="H123" s="18"/>
      <c r="I123" s="18"/>
      <c r="J123" s="18"/>
      <c r="K123" s="18"/>
      <c r="L123" s="18"/>
      <c r="M123" s="18"/>
      <c r="N123" s="18"/>
      <c r="O123" s="14"/>
      <c r="P123" s="28"/>
      <c r="Q123" s="51"/>
      <c r="R123" s="25"/>
      <c r="S123" s="19"/>
      <c r="T123" s="51"/>
      <c r="U123" s="25"/>
      <c r="V123" s="19"/>
    </row>
    <row r="124" spans="1:26" s="1" customFormat="1" x14ac:dyDescent="0.25">
      <c r="P124" s="7"/>
      <c r="Q124" s="3"/>
      <c r="R124" s="6"/>
      <c r="S124" s="6"/>
      <c r="T124" s="3"/>
      <c r="U124" s="6"/>
      <c r="V124" s="6"/>
    </row>
    <row r="125" spans="1:26" s="1" customFormat="1" x14ac:dyDescent="0.25">
      <c r="P125" s="7"/>
      <c r="Q125" s="3"/>
      <c r="R125" s="6"/>
      <c r="S125" s="6"/>
      <c r="T125" s="3"/>
      <c r="U125" s="6"/>
      <c r="V125" s="6"/>
    </row>
    <row r="126" spans="1:26" s="1" customFormat="1" x14ac:dyDescent="0.25">
      <c r="P126" s="7"/>
      <c r="Q126" s="3"/>
      <c r="R126" s="6"/>
      <c r="S126" s="6"/>
      <c r="T126" s="3"/>
      <c r="U126" s="6"/>
      <c r="V126" s="6"/>
    </row>
    <row r="127" spans="1:26" s="1" customFormat="1" x14ac:dyDescent="0.25">
      <c r="P127" s="7"/>
      <c r="Q127" s="3"/>
      <c r="R127" s="6"/>
      <c r="S127" s="6"/>
      <c r="T127" s="3"/>
      <c r="U127" s="6"/>
      <c r="V127" s="6"/>
    </row>
    <row r="128" spans="1:26" s="1" customFormat="1" x14ac:dyDescent="0.25">
      <c r="P128" s="7"/>
      <c r="Q128" s="3"/>
      <c r="R128" s="6"/>
      <c r="S128" s="6"/>
      <c r="T128" s="3"/>
      <c r="U128" s="6"/>
      <c r="V128" s="6"/>
    </row>
    <row r="129" spans="16:22" s="1" customFormat="1" x14ac:dyDescent="0.25">
      <c r="P129" s="7"/>
      <c r="Q129" s="3"/>
      <c r="R129" s="6"/>
      <c r="S129" s="6"/>
      <c r="T129" s="3"/>
      <c r="U129" s="6"/>
      <c r="V129" s="6"/>
    </row>
  </sheetData>
  <mergeCells count="277">
    <mergeCell ref="B118:B119"/>
    <mergeCell ref="D118:E118"/>
    <mergeCell ref="L118:M118"/>
    <mergeCell ref="A119:A120"/>
    <mergeCell ref="U114:U115"/>
    <mergeCell ref="D115:E115"/>
    <mergeCell ref="L115:M115"/>
    <mergeCell ref="D116:E117"/>
    <mergeCell ref="L116:M117"/>
    <mergeCell ref="Q116:Q117"/>
    <mergeCell ref="T116:T117"/>
    <mergeCell ref="H116:I117"/>
    <mergeCell ref="D112:E113"/>
    <mergeCell ref="L112:M113"/>
    <mergeCell ref="Q112:Q113"/>
    <mergeCell ref="T112:T113"/>
    <mergeCell ref="D114:E114"/>
    <mergeCell ref="L114:M114"/>
    <mergeCell ref="D110:E110"/>
    <mergeCell ref="L110:M110"/>
    <mergeCell ref="R110:R111"/>
    <mergeCell ref="H112:I113"/>
    <mergeCell ref="U110:U111"/>
    <mergeCell ref="D111:E111"/>
    <mergeCell ref="L111:M111"/>
    <mergeCell ref="U106:U107"/>
    <mergeCell ref="D107:E107"/>
    <mergeCell ref="L107:M107"/>
    <mergeCell ref="D108:E109"/>
    <mergeCell ref="L108:M109"/>
    <mergeCell ref="Q108:Q109"/>
    <mergeCell ref="T108:T109"/>
    <mergeCell ref="H108:I109"/>
    <mergeCell ref="D104:E105"/>
    <mergeCell ref="L104:M105"/>
    <mergeCell ref="Q104:Q105"/>
    <mergeCell ref="T104:T105"/>
    <mergeCell ref="D106:E106"/>
    <mergeCell ref="L106:M106"/>
    <mergeCell ref="R106:R107"/>
    <mergeCell ref="D102:E102"/>
    <mergeCell ref="L102:M102"/>
    <mergeCell ref="R102:R103"/>
    <mergeCell ref="H104:I105"/>
    <mergeCell ref="U102:U103"/>
    <mergeCell ref="D103:E103"/>
    <mergeCell ref="L103:M103"/>
    <mergeCell ref="U98:U99"/>
    <mergeCell ref="D99:E99"/>
    <mergeCell ref="L99:M99"/>
    <mergeCell ref="D100:E101"/>
    <mergeCell ref="L100:M101"/>
    <mergeCell ref="Q100:Q101"/>
    <mergeCell ref="T100:T101"/>
    <mergeCell ref="H100:I101"/>
    <mergeCell ref="D96:E97"/>
    <mergeCell ref="L96:M97"/>
    <mergeCell ref="Q96:Q97"/>
    <mergeCell ref="T96:T97"/>
    <mergeCell ref="D98:E98"/>
    <mergeCell ref="L98:M98"/>
    <mergeCell ref="R98:R99"/>
    <mergeCell ref="D94:E94"/>
    <mergeCell ref="L94:M94"/>
    <mergeCell ref="R94:R95"/>
    <mergeCell ref="H96:I97"/>
    <mergeCell ref="U94:U95"/>
    <mergeCell ref="D95:E95"/>
    <mergeCell ref="L95:M95"/>
    <mergeCell ref="U90:U91"/>
    <mergeCell ref="D91:E91"/>
    <mergeCell ref="L91:M91"/>
    <mergeCell ref="D92:E93"/>
    <mergeCell ref="L92:M93"/>
    <mergeCell ref="Q92:Q93"/>
    <mergeCell ref="T92:T93"/>
    <mergeCell ref="H92:I93"/>
    <mergeCell ref="D88:E89"/>
    <mergeCell ref="L88:M89"/>
    <mergeCell ref="Q88:Q89"/>
    <mergeCell ref="T88:T89"/>
    <mergeCell ref="D90:E90"/>
    <mergeCell ref="L90:M90"/>
    <mergeCell ref="R90:R91"/>
    <mergeCell ref="D86:E86"/>
    <mergeCell ref="L86:M86"/>
    <mergeCell ref="R86:R87"/>
    <mergeCell ref="H88:I89"/>
    <mergeCell ref="U86:U87"/>
    <mergeCell ref="D87:E87"/>
    <mergeCell ref="L87:M87"/>
    <mergeCell ref="U82:U83"/>
    <mergeCell ref="D83:E83"/>
    <mergeCell ref="L83:M83"/>
    <mergeCell ref="D84:E85"/>
    <mergeCell ref="L84:M85"/>
    <mergeCell ref="Q84:Q85"/>
    <mergeCell ref="T84:T85"/>
    <mergeCell ref="H84:I85"/>
    <mergeCell ref="D80:E81"/>
    <mergeCell ref="L80:M81"/>
    <mergeCell ref="Q80:Q81"/>
    <mergeCell ref="T80:T81"/>
    <mergeCell ref="D82:E82"/>
    <mergeCell ref="L82:M82"/>
    <mergeCell ref="R82:R83"/>
    <mergeCell ref="D78:E78"/>
    <mergeCell ref="L78:M78"/>
    <mergeCell ref="R78:R79"/>
    <mergeCell ref="H80:I81"/>
    <mergeCell ref="U78:U79"/>
    <mergeCell ref="D79:E79"/>
    <mergeCell ref="L79:M79"/>
    <mergeCell ref="U74:U75"/>
    <mergeCell ref="D75:E75"/>
    <mergeCell ref="L75:M75"/>
    <mergeCell ref="D76:E77"/>
    <mergeCell ref="L76:M77"/>
    <mergeCell ref="Q76:Q77"/>
    <mergeCell ref="T76:T77"/>
    <mergeCell ref="H76:I77"/>
    <mergeCell ref="D72:E73"/>
    <mergeCell ref="L72:M73"/>
    <mergeCell ref="Q72:Q73"/>
    <mergeCell ref="T72:T73"/>
    <mergeCell ref="D74:E74"/>
    <mergeCell ref="L74:M74"/>
    <mergeCell ref="R74:R75"/>
    <mergeCell ref="D70:E70"/>
    <mergeCell ref="L70:M70"/>
    <mergeCell ref="R70:R71"/>
    <mergeCell ref="H72:I73"/>
    <mergeCell ref="U70:U71"/>
    <mergeCell ref="D71:E71"/>
    <mergeCell ref="L71:M71"/>
    <mergeCell ref="U66:U67"/>
    <mergeCell ref="D67:E67"/>
    <mergeCell ref="L67:M67"/>
    <mergeCell ref="D68:E69"/>
    <mergeCell ref="L68:M69"/>
    <mergeCell ref="Q68:Q69"/>
    <mergeCell ref="T68:T69"/>
    <mergeCell ref="H68:I69"/>
    <mergeCell ref="D64:E65"/>
    <mergeCell ref="L64:M65"/>
    <mergeCell ref="Q64:Q65"/>
    <mergeCell ref="T64:T65"/>
    <mergeCell ref="D66:E66"/>
    <mergeCell ref="L66:M66"/>
    <mergeCell ref="R66:R67"/>
    <mergeCell ref="D62:E62"/>
    <mergeCell ref="L62:M62"/>
    <mergeCell ref="R62:R63"/>
    <mergeCell ref="H64:I65"/>
    <mergeCell ref="U62:U63"/>
    <mergeCell ref="D63:E63"/>
    <mergeCell ref="L63:M63"/>
    <mergeCell ref="U58:U59"/>
    <mergeCell ref="D59:E59"/>
    <mergeCell ref="L59:M59"/>
    <mergeCell ref="D60:E61"/>
    <mergeCell ref="L60:M61"/>
    <mergeCell ref="Q60:Q61"/>
    <mergeCell ref="T60:T61"/>
    <mergeCell ref="H60:I61"/>
    <mergeCell ref="D56:E57"/>
    <mergeCell ref="L56:M57"/>
    <mergeCell ref="Q56:Q57"/>
    <mergeCell ref="T56:T57"/>
    <mergeCell ref="D58:E58"/>
    <mergeCell ref="L58:M58"/>
    <mergeCell ref="R58:R59"/>
    <mergeCell ref="D54:E54"/>
    <mergeCell ref="L54:M54"/>
    <mergeCell ref="R54:R55"/>
    <mergeCell ref="H56:I57"/>
    <mergeCell ref="U54:U55"/>
    <mergeCell ref="D55:E55"/>
    <mergeCell ref="L55:M55"/>
    <mergeCell ref="U50:U51"/>
    <mergeCell ref="D51:E51"/>
    <mergeCell ref="L51:M51"/>
    <mergeCell ref="D52:E53"/>
    <mergeCell ref="L52:M53"/>
    <mergeCell ref="Q52:Q53"/>
    <mergeCell ref="T52:T53"/>
    <mergeCell ref="H52:I53"/>
    <mergeCell ref="D48:E49"/>
    <mergeCell ref="L48:M49"/>
    <mergeCell ref="Q48:Q49"/>
    <mergeCell ref="T48:T49"/>
    <mergeCell ref="D50:E50"/>
    <mergeCell ref="L50:M50"/>
    <mergeCell ref="R50:R51"/>
    <mergeCell ref="D46:E46"/>
    <mergeCell ref="L46:M46"/>
    <mergeCell ref="R46:R47"/>
    <mergeCell ref="H48:I49"/>
    <mergeCell ref="U46:U47"/>
    <mergeCell ref="D47:E47"/>
    <mergeCell ref="L47:M47"/>
    <mergeCell ref="U42:U43"/>
    <mergeCell ref="D43:E43"/>
    <mergeCell ref="L43:M43"/>
    <mergeCell ref="D44:E45"/>
    <mergeCell ref="L44:M45"/>
    <mergeCell ref="Q44:Q45"/>
    <mergeCell ref="T44:T45"/>
    <mergeCell ref="H44:I45"/>
    <mergeCell ref="D40:E41"/>
    <mergeCell ref="L40:M41"/>
    <mergeCell ref="Q40:Q41"/>
    <mergeCell ref="T40:T41"/>
    <mergeCell ref="D42:E42"/>
    <mergeCell ref="L42:M42"/>
    <mergeCell ref="R42:R43"/>
    <mergeCell ref="D38:E38"/>
    <mergeCell ref="L38:M38"/>
    <mergeCell ref="R38:R39"/>
    <mergeCell ref="H40:I41"/>
    <mergeCell ref="U38:U39"/>
    <mergeCell ref="D39:E39"/>
    <mergeCell ref="L39:M39"/>
    <mergeCell ref="U34:U35"/>
    <mergeCell ref="D35:E35"/>
    <mergeCell ref="L35:M35"/>
    <mergeCell ref="D36:E37"/>
    <mergeCell ref="L36:M37"/>
    <mergeCell ref="Q36:Q37"/>
    <mergeCell ref="T36:T37"/>
    <mergeCell ref="H36:I37"/>
    <mergeCell ref="D32:E33"/>
    <mergeCell ref="L32:M33"/>
    <mergeCell ref="Q32:Q33"/>
    <mergeCell ref="T32:T33"/>
    <mergeCell ref="D34:E34"/>
    <mergeCell ref="L34:M34"/>
    <mergeCell ref="R34:R35"/>
    <mergeCell ref="D30:E30"/>
    <mergeCell ref="L30:M30"/>
    <mergeCell ref="R30:R31"/>
    <mergeCell ref="H32:I33"/>
    <mergeCell ref="U30:U31"/>
    <mergeCell ref="D31:E31"/>
    <mergeCell ref="L31:M31"/>
    <mergeCell ref="U26:U27"/>
    <mergeCell ref="D27:E27"/>
    <mergeCell ref="L27:M27"/>
    <mergeCell ref="D28:E29"/>
    <mergeCell ref="L28:M29"/>
    <mergeCell ref="Q28:Q29"/>
    <mergeCell ref="T28:T29"/>
    <mergeCell ref="H28:I29"/>
    <mergeCell ref="A24:A25"/>
    <mergeCell ref="D24:E25"/>
    <mergeCell ref="L24:M25"/>
    <mergeCell ref="Q24:Q25"/>
    <mergeCell ref="T24:T25"/>
    <mergeCell ref="B25:B26"/>
    <mergeCell ref="D26:E26"/>
    <mergeCell ref="L26:M26"/>
    <mergeCell ref="R26:R27"/>
    <mergeCell ref="H24:I25"/>
    <mergeCell ref="D18:E18"/>
    <mergeCell ref="L18:M18"/>
    <mergeCell ref="D19:E19"/>
    <mergeCell ref="L19:M19"/>
    <mergeCell ref="W21:W22"/>
    <mergeCell ref="D23:E23"/>
    <mergeCell ref="L23:M23"/>
    <mergeCell ref="Q2:R2"/>
    <mergeCell ref="T2:U2"/>
    <mergeCell ref="D13:G13"/>
    <mergeCell ref="D17:E17"/>
    <mergeCell ref="L17:M17"/>
    <mergeCell ref="Q17:R17"/>
    <mergeCell ref="T17:U17"/>
  </mergeCells>
  <pageMargins left="0.59055118110236227" right="0.59055118110236227" top="0.59055118110236227" bottom="0.59055118110236227" header="0.31496062992125984" footer="0.31496062992125984"/>
  <pageSetup paperSize="9" scale="60"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Z129"/>
  <sheetViews>
    <sheetView zoomScaleNormal="100" workbookViewId="0">
      <selection activeCell="U14" sqref="U14"/>
    </sheetView>
  </sheetViews>
  <sheetFormatPr defaultColWidth="8.85546875" defaultRowHeight="15" x14ac:dyDescent="0.25"/>
  <cols>
    <col min="1" max="1" width="6.7109375" customWidth="1"/>
    <col min="2" max="2" width="16.7109375" customWidth="1"/>
    <col min="3" max="3" width="2.7109375" customWidth="1"/>
    <col min="4" max="5" width="4.7109375" customWidth="1"/>
    <col min="6" max="11" width="2.7109375" style="1" customWidth="1"/>
    <col min="12" max="13" width="4.7109375" style="1" customWidth="1"/>
    <col min="14" max="14" width="2.7109375" style="1" customWidth="1"/>
    <col min="15" max="15" width="2.7109375" customWidth="1"/>
    <col min="16" max="16" width="4.7109375" style="7" customWidth="1"/>
    <col min="17" max="17" width="10.7109375" style="2" customWidth="1"/>
    <col min="18" max="18" width="10.7109375" style="5" customWidth="1"/>
    <col min="19" max="19" width="2.7109375" style="6" customWidth="1"/>
    <col min="20" max="20" width="10.7109375" style="2" customWidth="1"/>
    <col min="21" max="21" width="10.7109375" style="5" customWidth="1"/>
    <col min="22" max="22" width="2.7109375" style="6" customWidth="1"/>
    <col min="23" max="23" width="10.140625" customWidth="1"/>
    <col min="24" max="24" width="1.7109375" customWidth="1"/>
    <col min="25" max="26" width="2.7109375" customWidth="1"/>
  </cols>
  <sheetData>
    <row r="1" spans="1:22" ht="21.75" thickBot="1" x14ac:dyDescent="0.4">
      <c r="A1" s="48" t="s">
        <v>129</v>
      </c>
    </row>
    <row r="2" spans="1:22" ht="15" customHeight="1" thickBot="1" x14ac:dyDescent="0.3">
      <c r="Q2" s="125" t="s">
        <v>25</v>
      </c>
      <c r="R2" s="126"/>
      <c r="T2" s="127" t="s">
        <v>26</v>
      </c>
      <c r="U2" s="128"/>
    </row>
    <row r="3" spans="1:22" ht="15" customHeight="1" x14ac:dyDescent="0.25">
      <c r="A3" s="9" t="s">
        <v>87</v>
      </c>
    </row>
    <row r="4" spans="1:22" ht="15" customHeight="1" x14ac:dyDescent="0.25">
      <c r="A4" s="4" t="s">
        <v>90</v>
      </c>
    </row>
    <row r="5" spans="1:22" ht="15" customHeight="1" x14ac:dyDescent="0.25">
      <c r="A5" s="4" t="s">
        <v>136</v>
      </c>
    </row>
    <row r="6" spans="1:22" ht="15" customHeight="1" x14ac:dyDescent="0.25">
      <c r="A6" s="4" t="s">
        <v>137</v>
      </c>
    </row>
    <row r="7" spans="1:22" ht="15" customHeight="1" x14ac:dyDescent="0.25">
      <c r="A7" s="67" t="s">
        <v>94</v>
      </c>
    </row>
    <row r="8" spans="1:22" ht="15" customHeight="1" x14ac:dyDescent="0.25">
      <c r="A8" s="4" t="s">
        <v>139</v>
      </c>
    </row>
    <row r="9" spans="1:22" ht="15" customHeight="1" x14ac:dyDescent="0.25">
      <c r="A9" s="4" t="s">
        <v>91</v>
      </c>
    </row>
    <row r="10" spans="1:22" ht="15" customHeight="1" x14ac:dyDescent="0.25">
      <c r="A10" s="4" t="s">
        <v>147</v>
      </c>
    </row>
    <row r="11" spans="1:22" ht="15" customHeight="1" x14ac:dyDescent="0.25">
      <c r="A11" s="4"/>
    </row>
    <row r="12" spans="1:22" ht="15" customHeight="1" thickBot="1" x14ac:dyDescent="0.3">
      <c r="A12" s="8"/>
      <c r="B12" s="8"/>
      <c r="C12" s="8"/>
      <c r="O12" s="8"/>
    </row>
    <row r="13" spans="1:22" ht="15" customHeight="1" thickBot="1" x14ac:dyDescent="0.3">
      <c r="A13" s="14"/>
      <c r="B13" s="50" t="s">
        <v>92</v>
      </c>
      <c r="C13" s="15"/>
      <c r="D13" s="129">
        <v>50000</v>
      </c>
      <c r="E13" s="130"/>
      <c r="F13" s="130"/>
      <c r="G13" s="131"/>
      <c r="H13" s="57"/>
      <c r="I13" s="57"/>
      <c r="J13" s="53"/>
      <c r="K13" s="53"/>
      <c r="L13" s="53"/>
      <c r="M13" s="53"/>
      <c r="N13" s="53"/>
      <c r="O13" s="53"/>
      <c r="P13" s="17"/>
      <c r="Q13" s="16"/>
      <c r="R13" s="14"/>
      <c r="S13" s="18"/>
      <c r="T13" s="16"/>
      <c r="U13" s="14"/>
      <c r="V13" s="18"/>
    </row>
    <row r="14" spans="1:22" ht="15" customHeight="1" thickBot="1" x14ac:dyDescent="0.3">
      <c r="A14" s="14"/>
      <c r="B14" s="50"/>
      <c r="C14" s="15"/>
      <c r="D14" s="57"/>
      <c r="E14" s="57"/>
      <c r="F14" s="57"/>
      <c r="G14" s="57"/>
      <c r="H14" s="57"/>
      <c r="I14" s="57"/>
      <c r="J14" s="53"/>
      <c r="K14" s="53"/>
      <c r="L14" s="53"/>
      <c r="M14" s="53"/>
      <c r="N14" s="53"/>
      <c r="O14" s="53"/>
      <c r="P14" s="17"/>
      <c r="Q14" s="16"/>
      <c r="R14" s="14"/>
      <c r="S14" s="18"/>
      <c r="T14" s="16"/>
      <c r="U14" s="14"/>
      <c r="V14" s="18"/>
    </row>
    <row r="15" spans="1:22" ht="15" customHeight="1" thickBot="1" x14ac:dyDescent="0.3">
      <c r="A15" s="14"/>
      <c r="B15" s="50" t="s">
        <v>93</v>
      </c>
      <c r="C15" s="15"/>
      <c r="D15" s="129">
        <v>1000000</v>
      </c>
      <c r="E15" s="130"/>
      <c r="F15" s="130"/>
      <c r="G15" s="131"/>
      <c r="H15" s="57"/>
      <c r="I15" s="57"/>
      <c r="J15" s="53"/>
      <c r="K15" s="53"/>
      <c r="L15" s="53"/>
      <c r="M15" s="53"/>
      <c r="N15" s="53"/>
      <c r="O15" s="53"/>
      <c r="P15" s="17"/>
      <c r="Q15" s="16"/>
      <c r="R15" s="14"/>
      <c r="S15" s="18"/>
      <c r="T15" s="16"/>
      <c r="U15" s="14"/>
      <c r="V15" s="18"/>
    </row>
    <row r="16" spans="1:22" ht="15" customHeight="1" x14ac:dyDescent="0.25">
      <c r="A16" s="14"/>
      <c r="B16" s="50"/>
      <c r="C16" s="15"/>
      <c r="D16" s="57"/>
      <c r="E16" s="57"/>
      <c r="F16" s="57"/>
      <c r="G16" s="57"/>
      <c r="H16" s="57"/>
      <c r="I16" s="57"/>
      <c r="J16" s="53"/>
      <c r="K16" s="53"/>
      <c r="L16" s="53"/>
      <c r="M16" s="53"/>
      <c r="N16" s="53"/>
      <c r="O16" s="53"/>
      <c r="P16" s="17"/>
      <c r="Q16" s="16"/>
      <c r="R16" s="14"/>
      <c r="S16" s="18"/>
      <c r="T16" s="16"/>
      <c r="U16" s="14"/>
      <c r="V16" s="18"/>
    </row>
    <row r="17" spans="1:23" ht="12" customHeight="1" x14ac:dyDescent="0.25">
      <c r="A17" s="14"/>
      <c r="B17" s="14"/>
      <c r="D17" s="160" t="s">
        <v>141</v>
      </c>
      <c r="E17" s="161"/>
      <c r="F17" s="60"/>
      <c r="G17" s="18"/>
      <c r="H17" s="18"/>
      <c r="I17" s="18"/>
      <c r="J17" s="18"/>
      <c r="K17" s="60"/>
      <c r="L17" s="160" t="s">
        <v>141</v>
      </c>
      <c r="M17" s="161"/>
      <c r="N17" s="60"/>
      <c r="O17" s="14"/>
      <c r="P17" s="17"/>
      <c r="Q17" s="132" t="s">
        <v>86</v>
      </c>
      <c r="R17" s="133"/>
      <c r="S17" s="18"/>
      <c r="T17" s="134" t="s">
        <v>88</v>
      </c>
      <c r="U17" s="134"/>
      <c r="V17" s="18"/>
    </row>
    <row r="18" spans="1:23" x14ac:dyDescent="0.25">
      <c r="A18" s="14"/>
      <c r="B18" s="14"/>
      <c r="D18" s="154" t="s">
        <v>143</v>
      </c>
      <c r="E18" s="155"/>
      <c r="F18" s="60"/>
      <c r="G18" s="22"/>
      <c r="H18" s="22"/>
      <c r="I18" s="22"/>
      <c r="J18" s="22"/>
      <c r="K18" s="60"/>
      <c r="L18" s="154" t="s">
        <v>144</v>
      </c>
      <c r="M18" s="155"/>
      <c r="N18" s="60"/>
      <c r="O18" s="20"/>
      <c r="P18" s="22"/>
      <c r="Q18" s="23" t="s">
        <v>84</v>
      </c>
      <c r="R18" s="21" t="s">
        <v>85</v>
      </c>
      <c r="S18" s="24"/>
      <c r="T18" s="23" t="s">
        <v>30</v>
      </c>
      <c r="U18" s="21" t="s">
        <v>31</v>
      </c>
      <c r="V18" s="24"/>
    </row>
    <row r="19" spans="1:23" ht="12" customHeight="1" x14ac:dyDescent="0.25">
      <c r="A19" s="14"/>
      <c r="B19" s="14"/>
      <c r="D19" s="156" t="s">
        <v>82</v>
      </c>
      <c r="E19" s="157"/>
      <c r="F19" s="61"/>
      <c r="G19" s="27"/>
      <c r="H19" s="27"/>
      <c r="I19" s="27"/>
      <c r="J19" s="27"/>
      <c r="K19" s="61"/>
      <c r="L19" s="156" t="s">
        <v>82</v>
      </c>
      <c r="M19" s="157"/>
      <c r="N19" s="61"/>
      <c r="O19" s="14"/>
      <c r="P19" s="13"/>
      <c r="Q19" s="25"/>
      <c r="R19" s="46"/>
      <c r="S19" s="26"/>
      <c r="T19" s="25"/>
      <c r="U19" s="49"/>
      <c r="V19" s="26"/>
    </row>
    <row r="20" spans="1:23" ht="8.1" customHeight="1" x14ac:dyDescent="0.25">
      <c r="A20" s="14"/>
      <c r="B20" s="14"/>
      <c r="D20" s="62"/>
      <c r="E20" s="62"/>
      <c r="F20" s="61"/>
      <c r="G20" s="27"/>
      <c r="H20" s="27"/>
      <c r="I20" s="27"/>
      <c r="J20" s="27"/>
      <c r="K20" s="61"/>
      <c r="L20" s="62"/>
      <c r="M20" s="62"/>
      <c r="N20" s="61"/>
      <c r="O20" s="14"/>
      <c r="P20" s="13"/>
      <c r="Q20" s="25"/>
      <c r="R20" s="49"/>
      <c r="S20" s="26"/>
      <c r="T20" s="25"/>
      <c r="U20" s="49"/>
      <c r="V20" s="26"/>
    </row>
    <row r="21" spans="1:23" ht="8.1" customHeight="1" x14ac:dyDescent="0.25">
      <c r="A21" s="14"/>
      <c r="B21" s="14"/>
      <c r="C21" s="14"/>
      <c r="D21" s="46"/>
      <c r="E21" s="46"/>
      <c r="F21" s="27"/>
      <c r="G21" s="27"/>
      <c r="H21" s="27"/>
      <c r="I21" s="27"/>
      <c r="J21" s="27"/>
      <c r="K21" s="27"/>
      <c r="L21" s="27"/>
      <c r="M21" s="27"/>
      <c r="N21" s="27"/>
      <c r="O21" s="14"/>
      <c r="P21" s="13"/>
      <c r="Q21" s="25"/>
      <c r="R21" s="46"/>
      <c r="S21" s="26"/>
      <c r="T21" s="25"/>
      <c r="U21" s="49"/>
      <c r="V21" s="26"/>
      <c r="W21" s="137" t="s">
        <v>83</v>
      </c>
    </row>
    <row r="22" spans="1:23" ht="8.1" customHeight="1" thickBot="1" x14ac:dyDescent="0.3">
      <c r="A22" s="14"/>
      <c r="B22" s="14"/>
      <c r="C22" s="14"/>
      <c r="D22" s="46"/>
      <c r="E22" s="46"/>
      <c r="F22" s="27"/>
      <c r="G22" s="27"/>
      <c r="H22" s="27"/>
      <c r="I22" s="27"/>
      <c r="J22" s="27"/>
      <c r="K22" s="27"/>
      <c r="L22" s="27"/>
      <c r="M22" s="27"/>
      <c r="N22" s="27"/>
      <c r="O22" s="14"/>
      <c r="P22" s="13"/>
      <c r="Q22" s="25"/>
      <c r="R22" s="46"/>
      <c r="S22" s="26"/>
      <c r="T22" s="25"/>
      <c r="U22" s="49"/>
      <c r="V22" s="26"/>
      <c r="W22" s="137"/>
    </row>
    <row r="23" spans="1:23" ht="12" customHeight="1" thickBot="1" x14ac:dyDescent="0.3">
      <c r="A23" s="14"/>
      <c r="B23" s="14"/>
      <c r="C23" s="14"/>
      <c r="D23" s="158">
        <f>$D$13-($D$13*(10^($Q24/20)))</f>
        <v>0</v>
      </c>
      <c r="E23" s="159"/>
      <c r="F23" s="74"/>
      <c r="G23" s="74"/>
      <c r="H23" s="74"/>
      <c r="I23" s="74"/>
      <c r="J23" s="74"/>
      <c r="K23" s="74"/>
      <c r="L23" s="158">
        <f>1/(1/($D$13*10^($Q24/20))-1/$D$15)</f>
        <v>52631.57894736842</v>
      </c>
      <c r="M23" s="159"/>
      <c r="N23" s="27"/>
      <c r="O23" s="14"/>
      <c r="P23" s="13"/>
      <c r="Q23" s="25"/>
      <c r="R23" s="46"/>
      <c r="S23" s="26"/>
      <c r="T23" s="25"/>
      <c r="U23" s="49"/>
      <c r="V23" s="26"/>
    </row>
    <row r="24" spans="1:23" ht="8.1" customHeight="1" x14ac:dyDescent="0.25">
      <c r="A24" s="137" t="s">
        <v>0</v>
      </c>
      <c r="C24" s="46"/>
      <c r="D24" s="164" t="s">
        <v>46</v>
      </c>
      <c r="E24" s="165"/>
      <c r="F24" s="30"/>
      <c r="G24" s="30"/>
      <c r="H24" s="138">
        <v>24</v>
      </c>
      <c r="I24" s="138"/>
      <c r="J24" s="30"/>
      <c r="K24" s="30"/>
      <c r="L24" s="164" t="s">
        <v>64</v>
      </c>
      <c r="M24" s="165"/>
      <c r="N24" s="30"/>
      <c r="O24" s="30"/>
      <c r="P24" s="22"/>
      <c r="Q24" s="140">
        <f>Q28+R26</f>
        <v>0</v>
      </c>
      <c r="R24" s="35"/>
      <c r="S24" s="32"/>
      <c r="T24" s="140">
        <f>LOG10(L26/(L26+D26))*20</f>
        <v>0</v>
      </c>
      <c r="U24" s="35"/>
      <c r="V24" s="32"/>
    </row>
    <row r="25" spans="1:23" ht="8.1" customHeight="1" thickBot="1" x14ac:dyDescent="0.3">
      <c r="A25" s="137"/>
      <c r="B25" s="144" t="s">
        <v>28</v>
      </c>
      <c r="C25" s="46"/>
      <c r="D25" s="164"/>
      <c r="E25" s="165"/>
      <c r="F25" s="30"/>
      <c r="G25" s="30"/>
      <c r="H25" s="139"/>
      <c r="I25" s="139"/>
      <c r="J25" s="30"/>
      <c r="K25" s="30"/>
      <c r="L25" s="164"/>
      <c r="M25" s="165"/>
      <c r="N25" s="30"/>
      <c r="O25" s="30"/>
      <c r="P25" s="22"/>
      <c r="Q25" s="141"/>
      <c r="R25" s="35"/>
      <c r="S25" s="32"/>
      <c r="T25" s="141"/>
      <c r="U25" s="35"/>
      <c r="V25" s="32"/>
    </row>
    <row r="26" spans="1:23" ht="12" customHeight="1" thickBot="1" x14ac:dyDescent="0.3">
      <c r="A26" s="14"/>
      <c r="B26" s="144"/>
      <c r="C26" s="14"/>
      <c r="D26" s="166">
        <f>VLOOKUP(D23,'E96 resistor values'!$A$2:$A$826,1,TRUE)</f>
        <v>0</v>
      </c>
      <c r="E26" s="167"/>
      <c r="F26" s="74"/>
      <c r="G26" s="74"/>
      <c r="H26" s="74"/>
      <c r="I26" s="74"/>
      <c r="J26" s="74"/>
      <c r="K26" s="74"/>
      <c r="L26" s="166">
        <f>VLOOKUP(L23,'E96 resistor values'!$A$2:$A$826,1,TRUE)</f>
        <v>52300</v>
      </c>
      <c r="M26" s="167"/>
      <c r="N26" s="27"/>
      <c r="O26" s="27"/>
      <c r="P26" s="28"/>
      <c r="Q26" s="33"/>
      <c r="R26" s="147">
        <v>2</v>
      </c>
      <c r="S26" s="36"/>
      <c r="T26" s="33"/>
      <c r="U26" s="140">
        <v>3</v>
      </c>
      <c r="V26" s="36"/>
    </row>
    <row r="27" spans="1:23" ht="12" customHeight="1" thickBot="1" x14ac:dyDescent="0.3">
      <c r="A27" s="14"/>
      <c r="B27" s="14"/>
      <c r="C27" s="14"/>
      <c r="D27" s="158">
        <f>$D$13-($D$13*(10^($Q28/20)))</f>
        <v>10283.588263785925</v>
      </c>
      <c r="E27" s="159"/>
      <c r="F27" s="74"/>
      <c r="G27" s="74"/>
      <c r="H27" s="74"/>
      <c r="I27" s="74"/>
      <c r="J27" s="74"/>
      <c r="K27" s="74"/>
      <c r="L27" s="158">
        <f>1/(1/($D$13*10^($Q28/20))-1/$D$15)</f>
        <v>41359.044579760273</v>
      </c>
      <c r="M27" s="159"/>
      <c r="N27" s="27"/>
      <c r="O27" s="27"/>
      <c r="P27" s="28"/>
      <c r="Q27" s="33"/>
      <c r="R27" s="148"/>
      <c r="S27" s="36"/>
      <c r="T27" s="33"/>
      <c r="U27" s="141"/>
      <c r="V27" s="36"/>
    </row>
    <row r="28" spans="1:23" ht="8.1" customHeight="1" x14ac:dyDescent="0.25">
      <c r="A28" s="14"/>
      <c r="B28" s="14"/>
      <c r="C28" s="14"/>
      <c r="D28" s="164" t="s">
        <v>47</v>
      </c>
      <c r="E28" s="165"/>
      <c r="F28" s="30"/>
      <c r="G28" s="30"/>
      <c r="H28" s="138">
        <v>23</v>
      </c>
      <c r="I28" s="138"/>
      <c r="J28" s="30"/>
      <c r="K28" s="30"/>
      <c r="L28" s="164" t="s">
        <v>65</v>
      </c>
      <c r="M28" s="165"/>
      <c r="N28" s="30"/>
      <c r="O28" s="30"/>
      <c r="P28" s="22"/>
      <c r="Q28" s="140">
        <f>Q32+R30</f>
        <v>-2</v>
      </c>
      <c r="R28" s="35"/>
      <c r="S28" s="32"/>
      <c r="T28" s="140">
        <f>LOG10(L30/(L30+D30))*20</f>
        <v>-1.9213180592428223</v>
      </c>
      <c r="U28" s="35"/>
      <c r="V28" s="32"/>
    </row>
    <row r="29" spans="1:23" ht="8.1" customHeight="1" thickBot="1" x14ac:dyDescent="0.3">
      <c r="A29" s="14"/>
      <c r="B29" s="14"/>
      <c r="C29" s="14"/>
      <c r="D29" s="164"/>
      <c r="E29" s="165"/>
      <c r="F29" s="30"/>
      <c r="G29" s="30"/>
      <c r="H29" s="139"/>
      <c r="I29" s="139"/>
      <c r="J29" s="30"/>
      <c r="K29" s="30"/>
      <c r="L29" s="164"/>
      <c r="M29" s="165"/>
      <c r="N29" s="30"/>
      <c r="O29" s="30"/>
      <c r="P29" s="22"/>
      <c r="Q29" s="141"/>
      <c r="R29" s="35"/>
      <c r="S29" s="32"/>
      <c r="T29" s="141"/>
      <c r="U29" s="35"/>
      <c r="V29" s="32"/>
    </row>
    <row r="30" spans="1:23" ht="12" customHeight="1" thickBot="1" x14ac:dyDescent="0.3">
      <c r="A30" s="14"/>
      <c r="B30" s="14"/>
      <c r="C30" s="14"/>
      <c r="D30" s="166">
        <f>VLOOKUP(D27,'E96 resistor values'!$A$2:$A$826,1,TRUE)</f>
        <v>10200</v>
      </c>
      <c r="E30" s="167"/>
      <c r="F30" s="74"/>
      <c r="G30" s="74"/>
      <c r="H30" s="74"/>
      <c r="I30" s="74"/>
      <c r="J30" s="74"/>
      <c r="K30" s="74"/>
      <c r="L30" s="166">
        <f>VLOOKUP(L27,'E96 resistor values'!$A$2:$A$826,1,TRUE)</f>
        <v>41200</v>
      </c>
      <c r="M30" s="167"/>
      <c r="N30" s="27"/>
      <c r="O30" s="27"/>
      <c r="P30" s="28"/>
      <c r="Q30" s="33"/>
      <c r="R30" s="147">
        <v>2</v>
      </c>
      <c r="S30" s="36"/>
      <c r="T30" s="33"/>
      <c r="U30" s="140">
        <v>3</v>
      </c>
      <c r="V30" s="36"/>
    </row>
    <row r="31" spans="1:23" ht="12" customHeight="1" thickBot="1" x14ac:dyDescent="0.3">
      <c r="A31" s="14"/>
      <c r="B31" s="14"/>
      <c r="C31" s="14"/>
      <c r="D31" s="158">
        <f>$D$13-($D$13*(10^($Q32/20)))</f>
        <v>18452.132775990336</v>
      </c>
      <c r="E31" s="159"/>
      <c r="F31" s="74"/>
      <c r="G31" s="74"/>
      <c r="H31" s="74"/>
      <c r="I31" s="74"/>
      <c r="J31" s="74"/>
      <c r="K31" s="74"/>
      <c r="L31" s="158">
        <f>1/(1/($D$13*10^($Q32/20))-1/$D$15)</f>
        <v>32575.556557018703</v>
      </c>
      <c r="M31" s="159"/>
      <c r="N31" s="27"/>
      <c r="O31" s="27"/>
      <c r="P31" s="28"/>
      <c r="Q31" s="33"/>
      <c r="R31" s="148"/>
      <c r="S31" s="36"/>
      <c r="T31" s="33"/>
      <c r="U31" s="141"/>
      <c r="V31" s="36"/>
    </row>
    <row r="32" spans="1:23" ht="8.1" customHeight="1" x14ac:dyDescent="0.25">
      <c r="A32" s="14"/>
      <c r="B32" s="14"/>
      <c r="C32" s="14"/>
      <c r="D32" s="164" t="s">
        <v>48</v>
      </c>
      <c r="E32" s="165"/>
      <c r="F32" s="30"/>
      <c r="G32" s="30"/>
      <c r="H32" s="138">
        <v>22</v>
      </c>
      <c r="I32" s="138"/>
      <c r="J32" s="30"/>
      <c r="K32" s="30"/>
      <c r="L32" s="164" t="s">
        <v>66</v>
      </c>
      <c r="M32" s="165"/>
      <c r="N32" s="30"/>
      <c r="O32" s="30"/>
      <c r="P32" s="22"/>
      <c r="Q32" s="140">
        <f>Q36+R34</f>
        <v>-4</v>
      </c>
      <c r="R32" s="35"/>
      <c r="S32" s="32"/>
      <c r="T32" s="140">
        <f>LOG10(L34/(L34+D34))*20</f>
        <v>-3.8721101326637397</v>
      </c>
      <c r="U32" s="35"/>
      <c r="V32" s="32"/>
    </row>
    <row r="33" spans="1:22" ht="8.1" customHeight="1" thickBot="1" x14ac:dyDescent="0.3">
      <c r="A33" s="14"/>
      <c r="B33" s="14"/>
      <c r="C33" s="14"/>
      <c r="D33" s="164"/>
      <c r="E33" s="165"/>
      <c r="F33" s="30"/>
      <c r="G33" s="30"/>
      <c r="H33" s="139"/>
      <c r="I33" s="139"/>
      <c r="J33" s="30"/>
      <c r="K33" s="30"/>
      <c r="L33" s="164"/>
      <c r="M33" s="165"/>
      <c r="N33" s="30"/>
      <c r="O33" s="30"/>
      <c r="P33" s="22"/>
      <c r="Q33" s="141"/>
      <c r="R33" s="35"/>
      <c r="S33" s="32"/>
      <c r="T33" s="141"/>
      <c r="U33" s="35"/>
      <c r="V33" s="32"/>
    </row>
    <row r="34" spans="1:22" ht="12" customHeight="1" thickBot="1" x14ac:dyDescent="0.3">
      <c r="A34" s="14"/>
      <c r="B34" s="14"/>
      <c r="C34" s="14"/>
      <c r="D34" s="166">
        <f>VLOOKUP(D31,'E96 resistor values'!$A$2:$A$826,1,TRUE)</f>
        <v>18200</v>
      </c>
      <c r="E34" s="167"/>
      <c r="F34" s="74"/>
      <c r="G34" s="74"/>
      <c r="H34" s="74"/>
      <c r="I34" s="74"/>
      <c r="J34" s="74"/>
      <c r="K34" s="74"/>
      <c r="L34" s="166">
        <f>VLOOKUP(L31,'E96 resistor values'!$A$2:$A$826,1,TRUE)</f>
        <v>32400</v>
      </c>
      <c r="M34" s="167"/>
      <c r="N34" s="27"/>
      <c r="O34" s="27"/>
      <c r="P34" s="28"/>
      <c r="Q34" s="33"/>
      <c r="R34" s="147">
        <v>2</v>
      </c>
      <c r="S34" s="36"/>
      <c r="T34" s="33"/>
      <c r="U34" s="140">
        <v>3</v>
      </c>
      <c r="V34" s="36"/>
    </row>
    <row r="35" spans="1:22" ht="12" customHeight="1" thickBot="1" x14ac:dyDescent="0.3">
      <c r="A35" s="14"/>
      <c r="B35" s="14"/>
      <c r="C35" s="14"/>
      <c r="D35" s="158">
        <f>$D$13-($D$13*(10^($Q36/20)))</f>
        <v>24940.638318636389</v>
      </c>
      <c r="E35" s="159"/>
      <c r="F35" s="74"/>
      <c r="G35" s="74"/>
      <c r="H35" s="74"/>
      <c r="I35" s="74"/>
      <c r="J35" s="74"/>
      <c r="K35" s="74"/>
      <c r="L35" s="158">
        <f>1/(1/($D$13*10^($Q36/20))-1/$D$15)</f>
        <v>25703.474341351175</v>
      </c>
      <c r="M35" s="159"/>
      <c r="N35" s="27"/>
      <c r="O35" s="27"/>
      <c r="P35" s="28"/>
      <c r="Q35" s="33"/>
      <c r="R35" s="148"/>
      <c r="S35" s="36"/>
      <c r="T35" s="33"/>
      <c r="U35" s="141"/>
      <c r="V35" s="36"/>
    </row>
    <row r="36" spans="1:22" ht="8.1" customHeight="1" x14ac:dyDescent="0.25">
      <c r="A36" s="14"/>
      <c r="B36" s="14"/>
      <c r="C36" s="14"/>
      <c r="D36" s="164" t="s">
        <v>49</v>
      </c>
      <c r="E36" s="165"/>
      <c r="F36" s="30"/>
      <c r="G36" s="30"/>
      <c r="H36" s="138">
        <v>21</v>
      </c>
      <c r="I36" s="138"/>
      <c r="J36" s="30"/>
      <c r="K36" s="30"/>
      <c r="L36" s="164" t="s">
        <v>67</v>
      </c>
      <c r="M36" s="165"/>
      <c r="N36" s="30"/>
      <c r="O36" s="30"/>
      <c r="P36" s="22"/>
      <c r="Q36" s="140">
        <f>Q40+R38</f>
        <v>-6</v>
      </c>
      <c r="R36" s="35"/>
      <c r="S36" s="32"/>
      <c r="T36" s="140">
        <f>LOG10(L38/(L38+D38))*20</f>
        <v>-5.9178071202314033</v>
      </c>
      <c r="U36" s="35"/>
      <c r="V36" s="32"/>
    </row>
    <row r="37" spans="1:22" ht="8.1" customHeight="1" thickBot="1" x14ac:dyDescent="0.3">
      <c r="A37" s="14"/>
      <c r="B37" s="14"/>
      <c r="C37" s="14"/>
      <c r="D37" s="164"/>
      <c r="E37" s="165"/>
      <c r="F37" s="30"/>
      <c r="G37" s="30"/>
      <c r="H37" s="139"/>
      <c r="I37" s="139"/>
      <c r="J37" s="30"/>
      <c r="K37" s="30"/>
      <c r="L37" s="164"/>
      <c r="M37" s="165"/>
      <c r="N37" s="30"/>
      <c r="O37" s="30"/>
      <c r="P37" s="22"/>
      <c r="Q37" s="141"/>
      <c r="R37" s="35"/>
      <c r="S37" s="32"/>
      <c r="T37" s="141"/>
      <c r="U37" s="35"/>
      <c r="V37" s="32"/>
    </row>
    <row r="38" spans="1:22" ht="12" customHeight="1" thickBot="1" x14ac:dyDescent="0.3">
      <c r="A38" s="14"/>
      <c r="B38" s="14"/>
      <c r="C38" s="14"/>
      <c r="D38" s="166">
        <f>VLOOKUP(D35,'E96 resistor values'!$A$2:$A$826,1,TRUE)</f>
        <v>24900</v>
      </c>
      <c r="E38" s="167"/>
      <c r="F38" s="74"/>
      <c r="G38" s="74"/>
      <c r="H38" s="74"/>
      <c r="I38" s="74"/>
      <c r="J38" s="74"/>
      <c r="K38" s="74"/>
      <c r="L38" s="166">
        <f>VLOOKUP(L35,'E96 resistor values'!$A$2:$A$826,1,TRUE)</f>
        <v>25500</v>
      </c>
      <c r="M38" s="167"/>
      <c r="N38" s="27"/>
      <c r="O38" s="27"/>
      <c r="P38" s="28"/>
      <c r="Q38" s="33"/>
      <c r="R38" s="147">
        <v>2</v>
      </c>
      <c r="S38" s="36"/>
      <c r="T38" s="33"/>
      <c r="U38" s="140">
        <v>3</v>
      </c>
      <c r="V38" s="36"/>
    </row>
    <row r="39" spans="1:22" ht="12" customHeight="1" thickBot="1" x14ac:dyDescent="0.3">
      <c r="A39" s="14"/>
      <c r="B39" s="14"/>
      <c r="C39" s="14"/>
      <c r="D39" s="158">
        <f>$D$13-($D$13*(10^($Q40/20)))</f>
        <v>30094.64147232514</v>
      </c>
      <c r="E39" s="159"/>
      <c r="F39" s="74"/>
      <c r="G39" s="74"/>
      <c r="H39" s="74"/>
      <c r="I39" s="74"/>
      <c r="J39" s="74"/>
      <c r="K39" s="74"/>
      <c r="L39" s="158">
        <f>1/(1/($D$13*10^($Q40/20))-1/$D$15)</f>
        <v>20309.6289739657</v>
      </c>
      <c r="M39" s="159"/>
      <c r="N39" s="27"/>
      <c r="O39" s="27"/>
      <c r="P39" s="28"/>
      <c r="Q39" s="33"/>
      <c r="R39" s="148"/>
      <c r="S39" s="36"/>
      <c r="T39" s="33"/>
      <c r="U39" s="141"/>
      <c r="V39" s="36"/>
    </row>
    <row r="40" spans="1:22" ht="8.1" customHeight="1" x14ac:dyDescent="0.25">
      <c r="A40" s="14"/>
      <c r="B40" s="14"/>
      <c r="C40" s="14"/>
      <c r="D40" s="164" t="s">
        <v>50</v>
      </c>
      <c r="E40" s="165"/>
      <c r="F40" s="30"/>
      <c r="G40" s="30"/>
      <c r="H40" s="138">
        <v>20</v>
      </c>
      <c r="I40" s="138"/>
      <c r="J40" s="30"/>
      <c r="K40" s="30"/>
      <c r="L40" s="164" t="s">
        <v>68</v>
      </c>
      <c r="M40" s="165"/>
      <c r="N40" s="30"/>
      <c r="O40" s="30"/>
      <c r="P40" s="22"/>
      <c r="Q40" s="140">
        <f>Q44+R42</f>
        <v>-8</v>
      </c>
      <c r="R40" s="35"/>
      <c r="S40" s="32"/>
      <c r="T40" s="140">
        <f>LOG10(L42/(L42+D42))*20</f>
        <v>-7.8539390651933152</v>
      </c>
      <c r="U40" s="35"/>
      <c r="V40" s="32"/>
    </row>
    <row r="41" spans="1:22" ht="8.1" customHeight="1" thickBot="1" x14ac:dyDescent="0.3">
      <c r="A41" s="14"/>
      <c r="B41" s="14"/>
      <c r="C41" s="14"/>
      <c r="D41" s="164"/>
      <c r="E41" s="165"/>
      <c r="F41" s="30"/>
      <c r="G41" s="30"/>
      <c r="H41" s="139"/>
      <c r="I41" s="139"/>
      <c r="J41" s="30"/>
      <c r="K41" s="30"/>
      <c r="L41" s="164"/>
      <c r="M41" s="165"/>
      <c r="N41" s="30"/>
      <c r="O41" s="30"/>
      <c r="P41" s="22"/>
      <c r="Q41" s="141"/>
      <c r="R41" s="35"/>
      <c r="S41" s="32"/>
      <c r="T41" s="141"/>
      <c r="U41" s="35"/>
      <c r="V41" s="32"/>
    </row>
    <row r="42" spans="1:22" ht="12" customHeight="1" thickBot="1" x14ac:dyDescent="0.3">
      <c r="A42" s="14"/>
      <c r="B42" s="14"/>
      <c r="C42" s="14"/>
      <c r="D42" s="166">
        <f>VLOOKUP(D39,'E96 resistor values'!$A$2:$A$826,1,TRUE)</f>
        <v>29400</v>
      </c>
      <c r="E42" s="167"/>
      <c r="F42" s="75"/>
      <c r="G42" s="75"/>
      <c r="H42" s="75"/>
      <c r="I42" s="75"/>
      <c r="J42" s="75"/>
      <c r="K42" s="75"/>
      <c r="L42" s="166">
        <f>VLOOKUP(L39,'E96 resistor values'!$A$2:$A$826,1,TRUE)</f>
        <v>20000</v>
      </c>
      <c r="M42" s="167"/>
      <c r="N42" s="22"/>
      <c r="O42" s="22"/>
      <c r="P42" s="28"/>
      <c r="Q42" s="33"/>
      <c r="R42" s="147">
        <v>2</v>
      </c>
      <c r="S42" s="36"/>
      <c r="T42" s="33"/>
      <c r="U42" s="140">
        <v>3</v>
      </c>
      <c r="V42" s="36"/>
    </row>
    <row r="43" spans="1:22" ht="12" customHeight="1" thickBot="1" x14ac:dyDescent="0.3">
      <c r="A43" s="14"/>
      <c r="B43" s="14"/>
      <c r="C43" s="14"/>
      <c r="D43" s="158">
        <f>$D$13-($D$13*(10^($Q44/20)))</f>
        <v>34188.6116991581</v>
      </c>
      <c r="E43" s="159"/>
      <c r="F43" s="75"/>
      <c r="G43" s="75"/>
      <c r="H43" s="75"/>
      <c r="I43" s="75"/>
      <c r="J43" s="75"/>
      <c r="K43" s="75"/>
      <c r="L43" s="158">
        <f>1/(1/($D$13*10^($Q44/20))-1/$D$15)</f>
        <v>16065.4046520049</v>
      </c>
      <c r="M43" s="159"/>
      <c r="N43" s="22"/>
      <c r="O43" s="22"/>
      <c r="P43" s="28"/>
      <c r="Q43" s="33"/>
      <c r="R43" s="148"/>
      <c r="S43" s="36"/>
      <c r="T43" s="33"/>
      <c r="U43" s="141"/>
      <c r="V43" s="36"/>
    </row>
    <row r="44" spans="1:22" ht="8.1" customHeight="1" x14ac:dyDescent="0.25">
      <c r="A44" s="14"/>
      <c r="B44" s="14"/>
      <c r="C44" s="14"/>
      <c r="D44" s="164" t="s">
        <v>51</v>
      </c>
      <c r="E44" s="165"/>
      <c r="F44" s="30"/>
      <c r="G44" s="30"/>
      <c r="H44" s="138">
        <v>19</v>
      </c>
      <c r="I44" s="138"/>
      <c r="J44" s="30"/>
      <c r="K44" s="30"/>
      <c r="L44" s="164" t="s">
        <v>69</v>
      </c>
      <c r="M44" s="165"/>
      <c r="N44" s="30"/>
      <c r="O44" s="30"/>
      <c r="P44" s="22"/>
      <c r="Q44" s="140">
        <f>Q48+R46</f>
        <v>-10</v>
      </c>
      <c r="R44" s="35"/>
      <c r="S44" s="32"/>
      <c r="T44" s="140">
        <f>LOG10(L46/(L46+D46))*20</f>
        <v>-9.9714451161058975</v>
      </c>
      <c r="U44" s="35"/>
      <c r="V44" s="32"/>
    </row>
    <row r="45" spans="1:22" ht="8.1" customHeight="1" thickBot="1" x14ac:dyDescent="0.3">
      <c r="A45" s="14"/>
      <c r="B45" s="14"/>
      <c r="C45" s="14"/>
      <c r="D45" s="164"/>
      <c r="E45" s="165"/>
      <c r="F45" s="30"/>
      <c r="G45" s="30"/>
      <c r="H45" s="139"/>
      <c r="I45" s="139"/>
      <c r="J45" s="30"/>
      <c r="K45" s="30"/>
      <c r="L45" s="164"/>
      <c r="M45" s="165"/>
      <c r="N45" s="30"/>
      <c r="O45" s="30"/>
      <c r="P45" s="22"/>
      <c r="Q45" s="141"/>
      <c r="R45" s="35"/>
      <c r="S45" s="32"/>
      <c r="T45" s="141"/>
      <c r="U45" s="35"/>
      <c r="V45" s="32"/>
    </row>
    <row r="46" spans="1:22" ht="12" customHeight="1" thickBot="1" x14ac:dyDescent="0.3">
      <c r="A46" s="14"/>
      <c r="B46" s="14"/>
      <c r="C46" s="14"/>
      <c r="D46" s="166">
        <f>VLOOKUP(D43,'E96 resistor values'!$A$2:$A$826,1,TRUE)</f>
        <v>34000</v>
      </c>
      <c r="E46" s="167"/>
      <c r="F46" s="75"/>
      <c r="G46" s="75"/>
      <c r="H46" s="75"/>
      <c r="I46" s="75"/>
      <c r="J46" s="75"/>
      <c r="K46" s="75"/>
      <c r="L46" s="166">
        <f>VLOOKUP(L43,'E96 resistor values'!$A$2:$A$826,1,TRUE)</f>
        <v>15800</v>
      </c>
      <c r="M46" s="167"/>
      <c r="N46" s="22"/>
      <c r="O46" s="22"/>
      <c r="P46" s="28"/>
      <c r="Q46" s="33"/>
      <c r="R46" s="147">
        <v>2</v>
      </c>
      <c r="S46" s="36"/>
      <c r="T46" s="33"/>
      <c r="U46" s="140">
        <v>3</v>
      </c>
      <c r="V46" s="36"/>
    </row>
    <row r="47" spans="1:22" ht="12" customHeight="1" thickBot="1" x14ac:dyDescent="0.3">
      <c r="A47" s="14"/>
      <c r="B47" s="14"/>
      <c r="C47" s="14"/>
      <c r="D47" s="158">
        <f>$D$13-($D$13*(10^($Q48/20)))</f>
        <v>37440.567842452103</v>
      </c>
      <c r="E47" s="159"/>
      <c r="F47" s="75"/>
      <c r="G47" s="75"/>
      <c r="H47" s="75"/>
      <c r="I47" s="75"/>
      <c r="J47" s="75"/>
      <c r="K47" s="75"/>
      <c r="L47" s="158">
        <f>1/(1/($D$13*10^($Q48/20))-1/$D$15)</f>
        <v>12719.177808331429</v>
      </c>
      <c r="M47" s="159"/>
      <c r="N47" s="22"/>
      <c r="O47" s="22"/>
      <c r="P47" s="28"/>
      <c r="Q47" s="33"/>
      <c r="R47" s="148"/>
      <c r="S47" s="36"/>
      <c r="T47" s="33"/>
      <c r="U47" s="141"/>
      <c r="V47" s="36"/>
    </row>
    <row r="48" spans="1:22" ht="8.1" customHeight="1" x14ac:dyDescent="0.25">
      <c r="A48" s="14"/>
      <c r="B48" s="14"/>
      <c r="C48" s="14"/>
      <c r="D48" s="164" t="s">
        <v>52</v>
      </c>
      <c r="E48" s="165"/>
      <c r="F48" s="30"/>
      <c r="G48" s="30"/>
      <c r="H48" s="138">
        <v>18</v>
      </c>
      <c r="I48" s="138"/>
      <c r="J48" s="30"/>
      <c r="K48" s="30"/>
      <c r="L48" s="164" t="s">
        <v>70</v>
      </c>
      <c r="M48" s="165"/>
      <c r="N48" s="30"/>
      <c r="O48" s="30"/>
      <c r="P48" s="22"/>
      <c r="Q48" s="140">
        <f>Q52+R50</f>
        <v>-12</v>
      </c>
      <c r="R48" s="35"/>
      <c r="S48" s="32"/>
      <c r="T48" s="140">
        <f>LOG10(L50/(L50+D50))*20</f>
        <v>-11.920680098225777</v>
      </c>
      <c r="U48" s="35"/>
      <c r="V48" s="32"/>
    </row>
    <row r="49" spans="1:22" ht="8.1" customHeight="1" thickBot="1" x14ac:dyDescent="0.3">
      <c r="A49" s="14"/>
      <c r="B49" s="14"/>
      <c r="C49" s="14"/>
      <c r="D49" s="164"/>
      <c r="E49" s="165"/>
      <c r="F49" s="30"/>
      <c r="G49" s="30"/>
      <c r="H49" s="139"/>
      <c r="I49" s="139"/>
      <c r="J49" s="30"/>
      <c r="K49" s="30"/>
      <c r="L49" s="164"/>
      <c r="M49" s="165"/>
      <c r="N49" s="30"/>
      <c r="O49" s="30"/>
      <c r="P49" s="22"/>
      <c r="Q49" s="141"/>
      <c r="R49" s="35"/>
      <c r="S49" s="32"/>
      <c r="T49" s="141"/>
      <c r="U49" s="35"/>
      <c r="V49" s="32"/>
    </row>
    <row r="50" spans="1:22" ht="12" customHeight="1" thickBot="1" x14ac:dyDescent="0.3">
      <c r="A50" s="14"/>
      <c r="B50" s="14"/>
      <c r="C50" s="14"/>
      <c r="D50" s="166">
        <f>VLOOKUP(D47,'E96 resistor values'!$A$2:$A$826,1,TRUE)</f>
        <v>37400</v>
      </c>
      <c r="E50" s="167"/>
      <c r="F50" s="74"/>
      <c r="G50" s="74"/>
      <c r="H50" s="74"/>
      <c r="I50" s="74"/>
      <c r="J50" s="74"/>
      <c r="K50" s="74"/>
      <c r="L50" s="166">
        <f>VLOOKUP(L47,'E96 resistor values'!$A$2:$A$826,1,TRUE)</f>
        <v>12700</v>
      </c>
      <c r="M50" s="167"/>
      <c r="N50" s="27"/>
      <c r="O50" s="27"/>
      <c r="P50" s="28"/>
      <c r="Q50" s="33"/>
      <c r="R50" s="147">
        <v>2</v>
      </c>
      <c r="S50" s="36"/>
      <c r="T50" s="33"/>
      <c r="U50" s="140">
        <v>3</v>
      </c>
      <c r="V50" s="36"/>
    </row>
    <row r="51" spans="1:22" ht="12" customHeight="1" thickBot="1" x14ac:dyDescent="0.3">
      <c r="A51" s="14"/>
      <c r="B51" s="14"/>
      <c r="C51" s="14"/>
      <c r="D51" s="158">
        <f>$D$13-($D$13*(10^($Q52/20)))</f>
        <v>40023.688425155604</v>
      </c>
      <c r="E51" s="159"/>
      <c r="F51" s="74"/>
      <c r="G51" s="74"/>
      <c r="H51" s="74"/>
      <c r="I51" s="74"/>
      <c r="J51" s="74"/>
      <c r="K51" s="74"/>
      <c r="L51" s="158">
        <f>1/(1/($D$13*10^($Q52/20))-1/$D$15)</f>
        <v>10076.841283175612</v>
      </c>
      <c r="M51" s="159"/>
      <c r="N51" s="27"/>
      <c r="O51" s="27"/>
      <c r="P51" s="28"/>
      <c r="Q51" s="33"/>
      <c r="R51" s="148"/>
      <c r="S51" s="36"/>
      <c r="T51" s="33"/>
      <c r="U51" s="141"/>
      <c r="V51" s="36"/>
    </row>
    <row r="52" spans="1:22" ht="8.1" customHeight="1" x14ac:dyDescent="0.25">
      <c r="A52" s="14"/>
      <c r="B52" s="14"/>
      <c r="C52" s="14"/>
      <c r="D52" s="164" t="s">
        <v>53</v>
      </c>
      <c r="E52" s="165"/>
      <c r="F52" s="30"/>
      <c r="G52" s="30"/>
      <c r="H52" s="138">
        <v>17</v>
      </c>
      <c r="I52" s="138"/>
      <c r="J52" s="30"/>
      <c r="K52" s="30"/>
      <c r="L52" s="164" t="s">
        <v>71</v>
      </c>
      <c r="M52" s="165"/>
      <c r="N52" s="30"/>
      <c r="O52" s="30"/>
      <c r="P52" s="22"/>
      <c r="Q52" s="140">
        <f>Q56+R54</f>
        <v>-14</v>
      </c>
      <c r="R52" s="35"/>
      <c r="S52" s="32"/>
      <c r="T52" s="140">
        <f>LOG10(L54/(L54+D54))*20</f>
        <v>-13.839302055347208</v>
      </c>
      <c r="U52" s="35"/>
      <c r="V52" s="32"/>
    </row>
    <row r="53" spans="1:22" ht="8.1" customHeight="1" thickBot="1" x14ac:dyDescent="0.3">
      <c r="A53" s="14"/>
      <c r="B53" s="14"/>
      <c r="C53" s="14"/>
      <c r="D53" s="164"/>
      <c r="E53" s="165"/>
      <c r="F53" s="30"/>
      <c r="G53" s="30"/>
      <c r="H53" s="139"/>
      <c r="I53" s="139"/>
      <c r="J53" s="30"/>
      <c r="K53" s="30"/>
      <c r="L53" s="164"/>
      <c r="M53" s="165"/>
      <c r="N53" s="30"/>
      <c r="O53" s="30"/>
      <c r="P53" s="22"/>
      <c r="Q53" s="141"/>
      <c r="R53" s="35"/>
      <c r="S53" s="32"/>
      <c r="T53" s="141"/>
      <c r="U53" s="35"/>
      <c r="V53" s="32"/>
    </row>
    <row r="54" spans="1:22" ht="12" customHeight="1" thickBot="1" x14ac:dyDescent="0.3">
      <c r="A54" s="14"/>
      <c r="B54" s="14"/>
      <c r="C54" s="14"/>
      <c r="D54" s="166">
        <f>VLOOKUP(D51,'E96 resistor values'!$A$2:$A$826,1,TRUE)</f>
        <v>39200</v>
      </c>
      <c r="E54" s="167"/>
      <c r="F54" s="74"/>
      <c r="G54" s="74"/>
      <c r="H54" s="74"/>
      <c r="I54" s="74"/>
      <c r="J54" s="74"/>
      <c r="K54" s="74"/>
      <c r="L54" s="166">
        <f>VLOOKUP(L51,'E96 resistor values'!$A$2:$A$826,1,TRUE)</f>
        <v>10000</v>
      </c>
      <c r="M54" s="167"/>
      <c r="N54" s="27"/>
      <c r="O54" s="27"/>
      <c r="P54" s="28"/>
      <c r="Q54" s="33"/>
      <c r="R54" s="147">
        <v>2</v>
      </c>
      <c r="S54" s="36"/>
      <c r="T54" s="33"/>
      <c r="U54" s="140">
        <v>3</v>
      </c>
      <c r="V54" s="36"/>
    </row>
    <row r="55" spans="1:22" ht="12" customHeight="1" thickBot="1" x14ac:dyDescent="0.3">
      <c r="A55" s="14"/>
      <c r="B55" s="14"/>
      <c r="C55" s="14"/>
      <c r="D55" s="158">
        <f>$D$13-($D$13*(10^($Q56/20)))</f>
        <v>42075.534037694437</v>
      </c>
      <c r="E55" s="159"/>
      <c r="F55" s="74"/>
      <c r="G55" s="74"/>
      <c r="H55" s="74"/>
      <c r="I55" s="74"/>
      <c r="J55" s="74"/>
      <c r="K55" s="74"/>
      <c r="L55" s="158">
        <f>1/(1/($D$13*10^($Q56/20))-1/$D$15)</f>
        <v>7987.7647320395181</v>
      </c>
      <c r="M55" s="159"/>
      <c r="N55" s="27"/>
      <c r="O55" s="27"/>
      <c r="P55" s="28"/>
      <c r="Q55" s="33"/>
      <c r="R55" s="148"/>
      <c r="S55" s="36"/>
      <c r="T55" s="33"/>
      <c r="U55" s="141"/>
      <c r="V55" s="36"/>
    </row>
    <row r="56" spans="1:22" ht="8.1" customHeight="1" x14ac:dyDescent="0.25">
      <c r="A56" s="14"/>
      <c r="B56" s="14"/>
      <c r="C56" s="14"/>
      <c r="D56" s="164" t="s">
        <v>54</v>
      </c>
      <c r="E56" s="165"/>
      <c r="F56" s="30"/>
      <c r="G56" s="30"/>
      <c r="H56" s="138">
        <v>16</v>
      </c>
      <c r="I56" s="138"/>
      <c r="J56" s="30"/>
      <c r="K56" s="30"/>
      <c r="L56" s="164" t="s">
        <v>72</v>
      </c>
      <c r="M56" s="165"/>
      <c r="N56" s="30"/>
      <c r="O56" s="30"/>
      <c r="P56" s="22"/>
      <c r="Q56" s="140">
        <f>Q60+R58</f>
        <v>-16</v>
      </c>
      <c r="R56" s="35"/>
      <c r="S56" s="32"/>
      <c r="T56" s="140">
        <f>LOG10(L58/(L58+D58))*20</f>
        <v>-15.89682651243702</v>
      </c>
      <c r="U56" s="35"/>
      <c r="V56" s="32"/>
    </row>
    <row r="57" spans="1:22" ht="8.1" customHeight="1" thickBot="1" x14ac:dyDescent="0.3">
      <c r="A57" s="14"/>
      <c r="B57" s="14"/>
      <c r="C57" s="14"/>
      <c r="D57" s="164"/>
      <c r="E57" s="165"/>
      <c r="F57" s="30"/>
      <c r="G57" s="30"/>
      <c r="H57" s="139"/>
      <c r="I57" s="139"/>
      <c r="J57" s="30"/>
      <c r="K57" s="30"/>
      <c r="L57" s="164"/>
      <c r="M57" s="165"/>
      <c r="N57" s="30"/>
      <c r="O57" s="30"/>
      <c r="P57" s="22"/>
      <c r="Q57" s="141"/>
      <c r="R57" s="35"/>
      <c r="S57" s="32"/>
      <c r="T57" s="141"/>
      <c r="U57" s="35"/>
      <c r="V57" s="32"/>
    </row>
    <row r="58" spans="1:22" ht="12" customHeight="1" thickBot="1" x14ac:dyDescent="0.3">
      <c r="A58" s="14"/>
      <c r="B58" s="14"/>
      <c r="C58" s="14"/>
      <c r="D58" s="166">
        <f>VLOOKUP(D55,'E96 resistor values'!$A$2:$A$826,1,TRUE)</f>
        <v>41200</v>
      </c>
      <c r="E58" s="167"/>
      <c r="F58" s="75"/>
      <c r="G58" s="75"/>
      <c r="H58" s="74"/>
      <c r="I58" s="74"/>
      <c r="J58" s="75"/>
      <c r="K58" s="75"/>
      <c r="L58" s="166">
        <f>VLOOKUP(L55,'E96 resistor values'!$A$2:$A$826,1,TRUE)</f>
        <v>7870</v>
      </c>
      <c r="M58" s="167"/>
      <c r="N58" s="22"/>
      <c r="O58" s="22"/>
      <c r="P58" s="28"/>
      <c r="Q58" s="33"/>
      <c r="R58" s="147">
        <v>2</v>
      </c>
      <c r="S58" s="36"/>
      <c r="T58" s="33"/>
      <c r="U58" s="140">
        <v>3</v>
      </c>
      <c r="V58" s="36"/>
    </row>
    <row r="59" spans="1:22" ht="12" customHeight="1" thickBot="1" x14ac:dyDescent="0.3">
      <c r="A59" s="14"/>
      <c r="B59" s="14"/>
      <c r="C59" s="14"/>
      <c r="D59" s="158">
        <f>$D$13-($D$13*(10^($Q60/20)))</f>
        <v>43705.372941029163</v>
      </c>
      <c r="E59" s="159"/>
      <c r="F59" s="75"/>
      <c r="G59" s="75"/>
      <c r="H59" s="74"/>
      <c r="I59" s="74"/>
      <c r="J59" s="75"/>
      <c r="K59" s="75"/>
      <c r="L59" s="158">
        <f>1/(1/($D$13*10^($Q60/20))-1/$D$15)</f>
        <v>6334.5003764454677</v>
      </c>
      <c r="M59" s="159"/>
      <c r="N59" s="22"/>
      <c r="O59" s="22"/>
      <c r="P59" s="28"/>
      <c r="Q59" s="33"/>
      <c r="R59" s="148"/>
      <c r="S59" s="36"/>
      <c r="T59" s="33"/>
      <c r="U59" s="141"/>
      <c r="V59" s="36"/>
    </row>
    <row r="60" spans="1:22" ht="8.1" customHeight="1" x14ac:dyDescent="0.25">
      <c r="A60" s="14"/>
      <c r="B60" s="14"/>
      <c r="C60" s="14"/>
      <c r="D60" s="164" t="s">
        <v>55</v>
      </c>
      <c r="E60" s="165"/>
      <c r="F60" s="30"/>
      <c r="G60" s="30"/>
      <c r="H60" s="138">
        <v>15</v>
      </c>
      <c r="I60" s="138"/>
      <c r="J60" s="30"/>
      <c r="K60" s="30"/>
      <c r="L60" s="164" t="s">
        <v>73</v>
      </c>
      <c r="M60" s="165"/>
      <c r="N60" s="30"/>
      <c r="O60" s="30"/>
      <c r="P60" s="22"/>
      <c r="Q60" s="140">
        <f>Q64+R62</f>
        <v>-18</v>
      </c>
      <c r="R60" s="35"/>
      <c r="S60" s="32"/>
      <c r="T60" s="140">
        <f>LOG10(L62/(L62+D62))*20</f>
        <v>-18.038967542828605</v>
      </c>
      <c r="U60" s="35"/>
      <c r="V60" s="32"/>
    </row>
    <row r="61" spans="1:22" ht="8.1" customHeight="1" thickBot="1" x14ac:dyDescent="0.3">
      <c r="A61" s="14"/>
      <c r="B61" s="14"/>
      <c r="C61" s="14"/>
      <c r="D61" s="164"/>
      <c r="E61" s="165"/>
      <c r="F61" s="30"/>
      <c r="G61" s="30"/>
      <c r="H61" s="139"/>
      <c r="I61" s="139"/>
      <c r="J61" s="30"/>
      <c r="K61" s="30"/>
      <c r="L61" s="164"/>
      <c r="M61" s="165"/>
      <c r="N61" s="30"/>
      <c r="O61" s="30"/>
      <c r="P61" s="22"/>
      <c r="Q61" s="141"/>
      <c r="R61" s="35"/>
      <c r="S61" s="32"/>
      <c r="T61" s="141"/>
      <c r="U61" s="35"/>
      <c r="V61" s="32"/>
    </row>
    <row r="62" spans="1:22" ht="12" customHeight="1" thickBot="1" x14ac:dyDescent="0.3">
      <c r="A62" s="14"/>
      <c r="B62" s="14"/>
      <c r="C62" s="14"/>
      <c r="D62" s="166">
        <f>VLOOKUP(D59,'E96 resistor values'!$A$2:$A$826,1,TRUE)</f>
        <v>43200</v>
      </c>
      <c r="E62" s="167"/>
      <c r="F62" s="75"/>
      <c r="G62" s="75"/>
      <c r="H62" s="74"/>
      <c r="I62" s="74"/>
      <c r="J62" s="75"/>
      <c r="K62" s="75"/>
      <c r="L62" s="166">
        <f>VLOOKUP(L59,'E96 resistor values'!$A$2:$A$826,1,TRUE)</f>
        <v>6190</v>
      </c>
      <c r="M62" s="167"/>
      <c r="N62" s="22"/>
      <c r="O62" s="22"/>
      <c r="P62" s="28"/>
      <c r="Q62" s="33"/>
      <c r="R62" s="147">
        <v>2</v>
      </c>
      <c r="S62" s="36"/>
      <c r="T62" s="33"/>
      <c r="U62" s="140">
        <v>3</v>
      </c>
      <c r="V62" s="36"/>
    </row>
    <row r="63" spans="1:22" ht="12" customHeight="1" thickBot="1" x14ac:dyDescent="0.3">
      <c r="A63" s="14"/>
      <c r="B63" s="14"/>
      <c r="C63" s="14"/>
      <c r="D63" s="158">
        <f>$D$13-($D$13*(10^($Q64/20)))</f>
        <v>45000</v>
      </c>
      <c r="E63" s="159"/>
      <c r="F63" s="75"/>
      <c r="G63" s="75"/>
      <c r="H63" s="74"/>
      <c r="I63" s="74"/>
      <c r="J63" s="75"/>
      <c r="K63" s="75"/>
      <c r="L63" s="158">
        <f>1/(1/($D$13*10^($Q64/20))-1/$D$15)</f>
        <v>5025.1256281407032</v>
      </c>
      <c r="M63" s="159"/>
      <c r="N63" s="22"/>
      <c r="O63" s="22"/>
      <c r="P63" s="28"/>
      <c r="Q63" s="33"/>
      <c r="R63" s="148"/>
      <c r="S63" s="36"/>
      <c r="T63" s="33"/>
      <c r="U63" s="141"/>
      <c r="V63" s="36"/>
    </row>
    <row r="64" spans="1:22" ht="8.1" customHeight="1" x14ac:dyDescent="0.25">
      <c r="A64" s="14"/>
      <c r="B64" s="14"/>
      <c r="C64" s="14"/>
      <c r="D64" s="164" t="s">
        <v>56</v>
      </c>
      <c r="E64" s="165"/>
      <c r="F64" s="30"/>
      <c r="G64" s="30"/>
      <c r="H64" s="138">
        <v>14</v>
      </c>
      <c r="I64" s="138"/>
      <c r="J64" s="30"/>
      <c r="K64" s="30"/>
      <c r="L64" s="164" t="s">
        <v>74</v>
      </c>
      <c r="M64" s="165"/>
      <c r="N64" s="30"/>
      <c r="O64" s="30"/>
      <c r="P64" s="22"/>
      <c r="Q64" s="140">
        <f>Q68+R66</f>
        <v>-20</v>
      </c>
      <c r="R64" s="35"/>
      <c r="S64" s="32"/>
      <c r="T64" s="140">
        <f>LOG10(L66/(L66+D66))*20</f>
        <v>-19.875525538718829</v>
      </c>
      <c r="U64" s="35"/>
      <c r="V64" s="32"/>
    </row>
    <row r="65" spans="1:22" ht="8.1" customHeight="1" thickBot="1" x14ac:dyDescent="0.3">
      <c r="A65" s="14"/>
      <c r="B65" s="14"/>
      <c r="C65" s="14"/>
      <c r="D65" s="164"/>
      <c r="E65" s="165"/>
      <c r="F65" s="30"/>
      <c r="G65" s="30"/>
      <c r="H65" s="139"/>
      <c r="I65" s="139"/>
      <c r="J65" s="30"/>
      <c r="K65" s="30"/>
      <c r="L65" s="164"/>
      <c r="M65" s="165"/>
      <c r="N65" s="30"/>
      <c r="O65" s="30"/>
      <c r="P65" s="22"/>
      <c r="Q65" s="141"/>
      <c r="R65" s="35"/>
      <c r="S65" s="32"/>
      <c r="T65" s="141"/>
      <c r="U65" s="35"/>
      <c r="V65" s="32"/>
    </row>
    <row r="66" spans="1:22" ht="12" customHeight="1" thickBot="1" x14ac:dyDescent="0.3">
      <c r="A66" s="14"/>
      <c r="B66" s="14"/>
      <c r="C66" s="14"/>
      <c r="D66" s="166">
        <f>VLOOKUP(D63,'E96 resistor values'!$A$2:$A$826,1,TRUE)</f>
        <v>44200</v>
      </c>
      <c r="E66" s="167"/>
      <c r="F66" s="74"/>
      <c r="G66" s="74"/>
      <c r="H66" s="74"/>
      <c r="I66" s="74"/>
      <c r="J66" s="74"/>
      <c r="K66" s="74"/>
      <c r="L66" s="166">
        <f>VLOOKUP(L63,'E96 resistor values'!$A$2:$A$826,1,TRUE)</f>
        <v>4990</v>
      </c>
      <c r="M66" s="167"/>
      <c r="N66" s="27"/>
      <c r="O66" s="27"/>
      <c r="P66" s="28"/>
      <c r="Q66" s="33"/>
      <c r="R66" s="147">
        <v>2</v>
      </c>
      <c r="S66" s="36"/>
      <c r="T66" s="33"/>
      <c r="U66" s="140">
        <v>3</v>
      </c>
      <c r="V66" s="36"/>
    </row>
    <row r="67" spans="1:22" ht="12" customHeight="1" thickBot="1" x14ac:dyDescent="0.3">
      <c r="A67" s="14"/>
      <c r="B67" s="14"/>
      <c r="C67" s="14"/>
      <c r="D67" s="158">
        <f>$D$13-($D$13*(10^($Q68/20)))</f>
        <v>46028.358826378593</v>
      </c>
      <c r="E67" s="159"/>
      <c r="F67" s="74"/>
      <c r="G67" s="74"/>
      <c r="H67" s="74"/>
      <c r="I67" s="74"/>
      <c r="J67" s="74"/>
      <c r="K67" s="74"/>
      <c r="L67" s="158">
        <f>1/(1/($D$13*10^($Q68/20))-1/$D$15)</f>
        <v>3987.4780054467474</v>
      </c>
      <c r="M67" s="159"/>
      <c r="N67" s="27"/>
      <c r="O67" s="27"/>
      <c r="P67" s="28"/>
      <c r="Q67" s="33"/>
      <c r="R67" s="148"/>
      <c r="S67" s="36"/>
      <c r="T67" s="33"/>
      <c r="U67" s="141"/>
      <c r="V67" s="36"/>
    </row>
    <row r="68" spans="1:22" ht="8.1" customHeight="1" x14ac:dyDescent="0.25">
      <c r="A68" s="14"/>
      <c r="B68" s="14"/>
      <c r="C68" s="14"/>
      <c r="D68" s="164" t="s">
        <v>57</v>
      </c>
      <c r="E68" s="165"/>
      <c r="F68" s="30"/>
      <c r="G68" s="30"/>
      <c r="H68" s="138">
        <v>13</v>
      </c>
      <c r="I68" s="138"/>
      <c r="J68" s="30"/>
      <c r="K68" s="30"/>
      <c r="L68" s="164" t="s">
        <v>75</v>
      </c>
      <c r="M68" s="165"/>
      <c r="N68" s="30"/>
      <c r="O68" s="30"/>
      <c r="P68" s="22"/>
      <c r="Q68" s="140">
        <f>Q72+R70</f>
        <v>-22</v>
      </c>
      <c r="R68" s="35"/>
      <c r="S68" s="32"/>
      <c r="T68" s="140">
        <f>LOG10(L70/(L70+D70))*20</f>
        <v>-21.977110846926529</v>
      </c>
      <c r="U68" s="35"/>
      <c r="V68" s="32"/>
    </row>
    <row r="69" spans="1:22" ht="8.1" customHeight="1" thickBot="1" x14ac:dyDescent="0.3">
      <c r="A69" s="14"/>
      <c r="B69" s="14"/>
      <c r="C69" s="14"/>
      <c r="D69" s="164"/>
      <c r="E69" s="165"/>
      <c r="F69" s="30"/>
      <c r="G69" s="30"/>
      <c r="H69" s="139"/>
      <c r="I69" s="139"/>
      <c r="J69" s="30"/>
      <c r="K69" s="30"/>
      <c r="L69" s="164"/>
      <c r="M69" s="165"/>
      <c r="N69" s="30"/>
      <c r="O69" s="30"/>
      <c r="P69" s="22"/>
      <c r="Q69" s="141"/>
      <c r="R69" s="35"/>
      <c r="S69" s="32"/>
      <c r="T69" s="141"/>
      <c r="U69" s="35"/>
      <c r="V69" s="32"/>
    </row>
    <row r="70" spans="1:22" ht="12" customHeight="1" thickBot="1" x14ac:dyDescent="0.3">
      <c r="A70" s="14"/>
      <c r="B70" s="14"/>
      <c r="C70" s="14"/>
      <c r="D70" s="166">
        <f>VLOOKUP(D67,'E96 resistor values'!$A$2:$A$826,1,TRUE)</f>
        <v>45300</v>
      </c>
      <c r="E70" s="167"/>
      <c r="F70" s="75"/>
      <c r="G70" s="75"/>
      <c r="H70" s="75"/>
      <c r="I70" s="75"/>
      <c r="J70" s="75"/>
      <c r="K70" s="75"/>
      <c r="L70" s="166">
        <f>VLOOKUP(L67,'E96 resistor values'!$A$2:$A$826,1,TRUE)</f>
        <v>3920</v>
      </c>
      <c r="M70" s="167"/>
      <c r="N70" s="22"/>
      <c r="O70" s="22"/>
      <c r="P70" s="28"/>
      <c r="Q70" s="33"/>
      <c r="R70" s="147">
        <v>2</v>
      </c>
      <c r="S70" s="36"/>
      <c r="T70" s="33"/>
      <c r="U70" s="140">
        <v>3</v>
      </c>
      <c r="V70" s="36"/>
    </row>
    <row r="71" spans="1:22" ht="12" customHeight="1" thickBot="1" x14ac:dyDescent="0.3">
      <c r="A71" s="14"/>
      <c r="B71" s="14"/>
      <c r="C71" s="14"/>
      <c r="D71" s="158">
        <f>$D$13-($D$13*(10^($Q72/20)))</f>
        <v>46845.213277599032</v>
      </c>
      <c r="E71" s="159"/>
      <c r="F71" s="75"/>
      <c r="G71" s="75"/>
      <c r="H71" s="75"/>
      <c r="I71" s="75"/>
      <c r="J71" s="75"/>
      <c r="K71" s="75"/>
      <c r="L71" s="158">
        <f>1/(1/($D$13*10^($Q72/20))-1/$D$15)</f>
        <v>3164.7708996145111</v>
      </c>
      <c r="M71" s="159"/>
      <c r="N71" s="22"/>
      <c r="O71" s="22"/>
      <c r="P71" s="28"/>
      <c r="Q71" s="33"/>
      <c r="R71" s="148"/>
      <c r="S71" s="36"/>
      <c r="T71" s="33"/>
      <c r="U71" s="141"/>
      <c r="V71" s="36"/>
    </row>
    <row r="72" spans="1:22" ht="8.1" customHeight="1" x14ac:dyDescent="0.25">
      <c r="A72" s="14"/>
      <c r="B72" s="14"/>
      <c r="C72" s="14"/>
      <c r="D72" s="164" t="s">
        <v>58</v>
      </c>
      <c r="E72" s="165"/>
      <c r="F72" s="30"/>
      <c r="G72" s="30"/>
      <c r="H72" s="138">
        <v>12</v>
      </c>
      <c r="I72" s="138"/>
      <c r="J72" s="30"/>
      <c r="K72" s="30"/>
      <c r="L72" s="164" t="s">
        <v>76</v>
      </c>
      <c r="M72" s="165"/>
      <c r="N72" s="30"/>
      <c r="O72" s="30"/>
      <c r="P72" s="22"/>
      <c r="Q72" s="140">
        <f>Q76+R74</f>
        <v>-24</v>
      </c>
      <c r="R72" s="35"/>
      <c r="S72" s="32"/>
      <c r="T72" s="140">
        <f>LOG10(L74/(L74+D74))*20</f>
        <v>-23.90888430171244</v>
      </c>
      <c r="U72" s="35"/>
      <c r="V72" s="32"/>
    </row>
    <row r="73" spans="1:22" ht="8.1" customHeight="1" thickBot="1" x14ac:dyDescent="0.3">
      <c r="A73" s="14"/>
      <c r="B73" s="14"/>
      <c r="C73" s="14"/>
      <c r="D73" s="164"/>
      <c r="E73" s="165"/>
      <c r="F73" s="30"/>
      <c r="G73" s="30"/>
      <c r="H73" s="139"/>
      <c r="I73" s="139"/>
      <c r="J73" s="30"/>
      <c r="K73" s="30"/>
      <c r="L73" s="164"/>
      <c r="M73" s="165"/>
      <c r="N73" s="30"/>
      <c r="O73" s="30"/>
      <c r="P73" s="22"/>
      <c r="Q73" s="141"/>
      <c r="R73" s="35"/>
      <c r="S73" s="32"/>
      <c r="T73" s="141"/>
      <c r="U73" s="35"/>
      <c r="V73" s="32"/>
    </row>
    <row r="74" spans="1:22" ht="12" customHeight="1" thickBot="1" x14ac:dyDescent="0.3">
      <c r="A74" s="14"/>
      <c r="B74" s="14"/>
      <c r="C74" s="14"/>
      <c r="D74" s="166">
        <f>VLOOKUP(D71,'E96 resistor values'!$A$2:$A$826,1,TRUE)</f>
        <v>46400</v>
      </c>
      <c r="E74" s="167"/>
      <c r="F74" s="75"/>
      <c r="G74" s="75"/>
      <c r="H74" s="75"/>
      <c r="I74" s="75"/>
      <c r="J74" s="75"/>
      <c r="K74" s="75"/>
      <c r="L74" s="166">
        <f>VLOOKUP(L71,'E96 resistor values'!$A$2:$A$826,1,TRUE)</f>
        <v>3160</v>
      </c>
      <c r="M74" s="167"/>
      <c r="N74" s="22"/>
      <c r="O74" s="22"/>
      <c r="P74" s="28"/>
      <c r="Q74" s="33"/>
      <c r="R74" s="147">
        <v>2</v>
      </c>
      <c r="S74" s="36"/>
      <c r="T74" s="33"/>
      <c r="U74" s="140">
        <v>3</v>
      </c>
      <c r="V74" s="36"/>
    </row>
    <row r="75" spans="1:22" ht="12" customHeight="1" thickBot="1" x14ac:dyDescent="0.3">
      <c r="A75" s="14"/>
      <c r="B75" s="14"/>
      <c r="C75" s="14"/>
      <c r="D75" s="158">
        <f>$D$13-($D$13*(10^($Q76/20)))</f>
        <v>47494.063831863641</v>
      </c>
      <c r="E75" s="159"/>
      <c r="F75" s="75"/>
      <c r="G75" s="75"/>
      <c r="H75" s="75"/>
      <c r="I75" s="75"/>
      <c r="J75" s="75"/>
      <c r="K75" s="75"/>
      <c r="L75" s="158">
        <f>1/(1/($D$13*10^($Q76/20))-1/$D$15)</f>
        <v>2512.2316603166851</v>
      </c>
      <c r="M75" s="159"/>
      <c r="N75" s="22"/>
      <c r="O75" s="22"/>
      <c r="P75" s="28"/>
      <c r="Q75" s="33"/>
      <c r="R75" s="148"/>
      <c r="S75" s="36"/>
      <c r="T75" s="33"/>
      <c r="U75" s="141"/>
      <c r="V75" s="36"/>
    </row>
    <row r="76" spans="1:22" ht="8.1" customHeight="1" x14ac:dyDescent="0.25">
      <c r="A76" s="14"/>
      <c r="B76" s="14"/>
      <c r="C76" s="14"/>
      <c r="D76" s="164" t="s">
        <v>59</v>
      </c>
      <c r="E76" s="165"/>
      <c r="F76" s="30"/>
      <c r="G76" s="30"/>
      <c r="H76" s="138">
        <v>11</v>
      </c>
      <c r="I76" s="138"/>
      <c r="J76" s="30"/>
      <c r="K76" s="30"/>
      <c r="L76" s="164" t="s">
        <v>77</v>
      </c>
      <c r="M76" s="165"/>
      <c r="N76" s="30"/>
      <c r="O76" s="30"/>
      <c r="P76" s="22"/>
      <c r="Q76" s="140">
        <f>Q80+R78</f>
        <v>-26</v>
      </c>
      <c r="R76" s="35"/>
      <c r="S76" s="32"/>
      <c r="T76" s="140">
        <f>LOG10(L78/(L78+D78))*20</f>
        <v>-25.860413803361983</v>
      </c>
      <c r="U76" s="35"/>
      <c r="V76" s="32"/>
    </row>
    <row r="77" spans="1:22" ht="8.1" customHeight="1" thickBot="1" x14ac:dyDescent="0.3">
      <c r="A77" s="14"/>
      <c r="B77" s="14"/>
      <c r="C77" s="14"/>
      <c r="D77" s="164"/>
      <c r="E77" s="165"/>
      <c r="F77" s="30"/>
      <c r="G77" s="30"/>
      <c r="H77" s="139"/>
      <c r="I77" s="139"/>
      <c r="J77" s="30"/>
      <c r="K77" s="30"/>
      <c r="L77" s="164"/>
      <c r="M77" s="165"/>
      <c r="N77" s="30"/>
      <c r="O77" s="30"/>
      <c r="P77" s="22"/>
      <c r="Q77" s="141"/>
      <c r="R77" s="35"/>
      <c r="S77" s="32"/>
      <c r="T77" s="141"/>
      <c r="U77" s="35"/>
      <c r="V77" s="32"/>
    </row>
    <row r="78" spans="1:22" ht="12" customHeight="1" thickBot="1" x14ac:dyDescent="0.3">
      <c r="A78" s="14"/>
      <c r="B78" s="14"/>
      <c r="C78" s="14"/>
      <c r="D78" s="166">
        <f>VLOOKUP(D75,'E96 resistor values'!$A$2:$A$826,1,TRUE)</f>
        <v>46400</v>
      </c>
      <c r="E78" s="167"/>
      <c r="F78" s="74"/>
      <c r="G78" s="74"/>
      <c r="H78" s="74"/>
      <c r="I78" s="74"/>
      <c r="J78" s="74"/>
      <c r="K78" s="74"/>
      <c r="L78" s="166">
        <f>VLOOKUP(L75,'E96 resistor values'!$A$2:$A$826,1,TRUE)</f>
        <v>2490</v>
      </c>
      <c r="M78" s="167"/>
      <c r="N78" s="27"/>
      <c r="O78" s="27"/>
      <c r="P78" s="28"/>
      <c r="Q78" s="33"/>
      <c r="R78" s="147">
        <v>2</v>
      </c>
      <c r="S78" s="36"/>
      <c r="T78" s="33"/>
      <c r="U78" s="140">
        <v>3</v>
      </c>
      <c r="V78" s="36"/>
    </row>
    <row r="79" spans="1:22" ht="12" customHeight="1" thickBot="1" x14ac:dyDescent="0.3">
      <c r="A79" s="14"/>
      <c r="B79" s="14"/>
      <c r="C79" s="14"/>
      <c r="D79" s="158">
        <f>$D$13-($D$13*(10^($Q80/20)))</f>
        <v>48009.464147232517</v>
      </c>
      <c r="E79" s="159"/>
      <c r="F79" s="74"/>
      <c r="G79" s="74"/>
      <c r="H79" s="74"/>
      <c r="I79" s="74"/>
      <c r="J79" s="74"/>
      <c r="K79" s="74"/>
      <c r="L79" s="158">
        <f>1/(1/($D$13*10^($Q80/20))-1/$D$15)</f>
        <v>1994.5059884460477</v>
      </c>
      <c r="M79" s="159"/>
      <c r="N79" s="27"/>
      <c r="O79" s="27"/>
      <c r="P79" s="28"/>
      <c r="Q79" s="33"/>
      <c r="R79" s="148"/>
      <c r="S79" s="36"/>
      <c r="T79" s="33"/>
      <c r="U79" s="141"/>
      <c r="V79" s="36"/>
    </row>
    <row r="80" spans="1:22" ht="8.1" customHeight="1" x14ac:dyDescent="0.25">
      <c r="A80" s="14"/>
      <c r="B80" s="14"/>
      <c r="C80" s="14"/>
      <c r="D80" s="164" t="s">
        <v>60</v>
      </c>
      <c r="E80" s="165"/>
      <c r="F80" s="30"/>
      <c r="G80" s="30"/>
      <c r="H80" s="138">
        <v>10</v>
      </c>
      <c r="I80" s="138"/>
      <c r="J80" s="30"/>
      <c r="K80" s="30"/>
      <c r="L80" s="164" t="s">
        <v>78</v>
      </c>
      <c r="M80" s="165"/>
      <c r="N80" s="30"/>
      <c r="O80" s="30"/>
      <c r="P80" s="22"/>
      <c r="Q80" s="140">
        <f>Q84+R82</f>
        <v>-28</v>
      </c>
      <c r="R80" s="35"/>
      <c r="S80" s="32"/>
      <c r="T80" s="140">
        <f>LOG10(L82/(L82+D82))*20</f>
        <v>-28.039960813376048</v>
      </c>
      <c r="U80" s="35"/>
      <c r="V80" s="32"/>
    </row>
    <row r="81" spans="1:22" ht="8.1" customHeight="1" thickBot="1" x14ac:dyDescent="0.3">
      <c r="A81" s="14"/>
      <c r="B81" s="14"/>
      <c r="C81" s="14"/>
      <c r="D81" s="164"/>
      <c r="E81" s="165"/>
      <c r="F81" s="30"/>
      <c r="G81" s="30"/>
      <c r="H81" s="139"/>
      <c r="I81" s="139"/>
      <c r="J81" s="30"/>
      <c r="K81" s="30"/>
      <c r="L81" s="164"/>
      <c r="M81" s="165"/>
      <c r="N81" s="30"/>
      <c r="O81" s="30"/>
      <c r="P81" s="22"/>
      <c r="Q81" s="141"/>
      <c r="R81" s="35"/>
      <c r="S81" s="32"/>
      <c r="T81" s="141"/>
      <c r="U81" s="35"/>
      <c r="V81" s="32"/>
    </row>
    <row r="82" spans="1:22" ht="12" customHeight="1" thickBot="1" x14ac:dyDescent="0.3">
      <c r="A82" s="14"/>
      <c r="B82" s="14"/>
      <c r="C82" s="14"/>
      <c r="D82" s="166">
        <f>VLOOKUP(D79,'E96 resistor values'!$A$2:$A$826,1,TRUE)</f>
        <v>47500</v>
      </c>
      <c r="E82" s="167"/>
      <c r="F82" s="75"/>
      <c r="G82" s="75"/>
      <c r="H82" s="74"/>
      <c r="I82" s="74"/>
      <c r="J82" s="75"/>
      <c r="K82" s="75"/>
      <c r="L82" s="166">
        <f>VLOOKUP(L79,'E96 resistor values'!$A$2:$A$826,1,TRUE)</f>
        <v>1960</v>
      </c>
      <c r="M82" s="167"/>
      <c r="N82" s="22"/>
      <c r="O82" s="22"/>
      <c r="P82" s="28"/>
      <c r="Q82" s="33"/>
      <c r="R82" s="147">
        <v>2</v>
      </c>
      <c r="S82" s="36"/>
      <c r="T82" s="33"/>
      <c r="U82" s="140">
        <v>3</v>
      </c>
      <c r="V82" s="36"/>
    </row>
    <row r="83" spans="1:22" ht="12" customHeight="1" thickBot="1" x14ac:dyDescent="0.3">
      <c r="A83" s="14"/>
      <c r="B83" s="14"/>
      <c r="C83" s="14"/>
      <c r="D83" s="158">
        <f>$D$13-($D$13*(10^($Q84/20)))</f>
        <v>48418.861169915814</v>
      </c>
      <c r="E83" s="159"/>
      <c r="F83" s="75"/>
      <c r="G83" s="75"/>
      <c r="H83" s="74"/>
      <c r="I83" s="74"/>
      <c r="J83" s="75"/>
      <c r="K83" s="75"/>
      <c r="L83" s="158">
        <f>1/(1/($D$13*10^($Q84/20))-1/$D$15)</f>
        <v>1583.6427891911624</v>
      </c>
      <c r="M83" s="159"/>
      <c r="N83" s="22"/>
      <c r="O83" s="22"/>
      <c r="P83" s="28"/>
      <c r="Q83" s="33"/>
      <c r="R83" s="148"/>
      <c r="S83" s="36"/>
      <c r="T83" s="33"/>
      <c r="U83" s="141"/>
      <c r="V83" s="36"/>
    </row>
    <row r="84" spans="1:22" ht="8.1" customHeight="1" x14ac:dyDescent="0.25">
      <c r="A84" s="14"/>
      <c r="B84" s="14"/>
      <c r="C84" s="14"/>
      <c r="D84" s="164" t="s">
        <v>61</v>
      </c>
      <c r="E84" s="165"/>
      <c r="F84" s="30"/>
      <c r="G84" s="30"/>
      <c r="H84" s="138">
        <v>9</v>
      </c>
      <c r="I84" s="138"/>
      <c r="J84" s="30"/>
      <c r="K84" s="30"/>
      <c r="L84" s="164" t="s">
        <v>79</v>
      </c>
      <c r="M84" s="165"/>
      <c r="N84" s="30"/>
      <c r="O84" s="30"/>
      <c r="P84" s="22"/>
      <c r="Q84" s="140">
        <f>Q88+R86</f>
        <v>-30</v>
      </c>
      <c r="R84" s="35"/>
      <c r="S84" s="32"/>
      <c r="T84" s="140">
        <f>LOG10(L86/(L86+D86))*20</f>
        <v>-29.844949342010878</v>
      </c>
      <c r="U84" s="35"/>
      <c r="V84" s="32"/>
    </row>
    <row r="85" spans="1:22" ht="8.1" customHeight="1" thickBot="1" x14ac:dyDescent="0.3">
      <c r="A85" s="14"/>
      <c r="B85" s="14"/>
      <c r="C85" s="14"/>
      <c r="D85" s="164"/>
      <c r="E85" s="165"/>
      <c r="F85" s="30"/>
      <c r="G85" s="30"/>
      <c r="H85" s="139"/>
      <c r="I85" s="139"/>
      <c r="J85" s="30"/>
      <c r="K85" s="30"/>
      <c r="L85" s="164"/>
      <c r="M85" s="165"/>
      <c r="N85" s="30"/>
      <c r="O85" s="30"/>
      <c r="P85" s="22"/>
      <c r="Q85" s="141"/>
      <c r="R85" s="35"/>
      <c r="S85" s="32"/>
      <c r="T85" s="141"/>
      <c r="U85" s="35"/>
      <c r="V85" s="32"/>
    </row>
    <row r="86" spans="1:22" ht="12" customHeight="1" thickBot="1" x14ac:dyDescent="0.3">
      <c r="A86" s="14"/>
      <c r="B86" s="14"/>
      <c r="C86" s="14"/>
      <c r="D86" s="166">
        <f>VLOOKUP(D83,'E96 resistor values'!$A$2:$A$826,1,TRUE)</f>
        <v>47500</v>
      </c>
      <c r="E86" s="167"/>
      <c r="F86" s="75"/>
      <c r="G86" s="75"/>
      <c r="H86" s="74"/>
      <c r="I86" s="74"/>
      <c r="J86" s="75"/>
      <c r="K86" s="75"/>
      <c r="L86" s="166">
        <f>VLOOKUP(L83,'E96 resistor values'!$A$2:$A$826,1,TRUE)</f>
        <v>1580</v>
      </c>
      <c r="M86" s="167"/>
      <c r="N86" s="22"/>
      <c r="O86" s="22"/>
      <c r="P86" s="28"/>
      <c r="Q86" s="33"/>
      <c r="R86" s="147">
        <v>2</v>
      </c>
      <c r="S86" s="36"/>
      <c r="T86" s="33"/>
      <c r="U86" s="140">
        <v>3</v>
      </c>
      <c r="V86" s="36"/>
    </row>
    <row r="87" spans="1:22" ht="12" customHeight="1" thickBot="1" x14ac:dyDescent="0.3">
      <c r="A87" s="14"/>
      <c r="B87" s="14"/>
      <c r="C87" s="14"/>
      <c r="D87" s="158">
        <f>$D$13-($D$13*(10^($Q88/20)))</f>
        <v>48744.056784245215</v>
      </c>
      <c r="E87" s="159"/>
      <c r="F87" s="75"/>
      <c r="G87" s="75"/>
      <c r="H87" s="74"/>
      <c r="I87" s="74"/>
      <c r="J87" s="75"/>
      <c r="K87" s="75"/>
      <c r="L87" s="158">
        <f>1/(1/($D$13*10^($Q88/20))-1/$D$15)</f>
        <v>1257.5225927237789</v>
      </c>
      <c r="M87" s="159"/>
      <c r="N87" s="22"/>
      <c r="O87" s="22"/>
      <c r="P87" s="28"/>
      <c r="Q87" s="33"/>
      <c r="R87" s="148"/>
      <c r="S87" s="36"/>
      <c r="T87" s="33"/>
      <c r="U87" s="141"/>
      <c r="V87" s="36"/>
    </row>
    <row r="88" spans="1:22" ht="8.1" customHeight="1" x14ac:dyDescent="0.25">
      <c r="A88" s="14"/>
      <c r="B88" s="14"/>
      <c r="C88" s="14"/>
      <c r="D88" s="164" t="s">
        <v>62</v>
      </c>
      <c r="E88" s="165"/>
      <c r="F88" s="30"/>
      <c r="G88" s="30"/>
      <c r="H88" s="138">
        <v>8</v>
      </c>
      <c r="I88" s="138"/>
      <c r="J88" s="30"/>
      <c r="K88" s="30"/>
      <c r="L88" s="164" t="s">
        <v>80</v>
      </c>
      <c r="M88" s="165"/>
      <c r="N88" s="30"/>
      <c r="O88" s="30"/>
      <c r="P88" s="22"/>
      <c r="Q88" s="140">
        <f>Q92+R90</f>
        <v>-32</v>
      </c>
      <c r="R88" s="35"/>
      <c r="S88" s="32"/>
      <c r="T88" s="140">
        <f>LOG10(L90/(L90+D90))*20</f>
        <v>-32.100537057061878</v>
      </c>
      <c r="U88" s="35"/>
      <c r="V88" s="32"/>
    </row>
    <row r="89" spans="1:22" ht="8.1" customHeight="1" thickBot="1" x14ac:dyDescent="0.3">
      <c r="A89" s="14"/>
      <c r="B89" s="14"/>
      <c r="C89" s="14"/>
      <c r="D89" s="164"/>
      <c r="E89" s="165"/>
      <c r="F89" s="30"/>
      <c r="G89" s="30"/>
      <c r="H89" s="139"/>
      <c r="I89" s="139"/>
      <c r="J89" s="30"/>
      <c r="K89" s="30"/>
      <c r="L89" s="164"/>
      <c r="M89" s="165"/>
      <c r="N89" s="30"/>
      <c r="O89" s="30"/>
      <c r="P89" s="22"/>
      <c r="Q89" s="141"/>
      <c r="R89" s="35"/>
      <c r="S89" s="32"/>
      <c r="T89" s="141"/>
      <c r="U89" s="35"/>
      <c r="V89" s="32"/>
    </row>
    <row r="90" spans="1:22" ht="12" customHeight="1" thickBot="1" x14ac:dyDescent="0.3">
      <c r="A90" s="14"/>
      <c r="B90" s="14"/>
      <c r="C90" s="14"/>
      <c r="D90" s="166">
        <f>VLOOKUP(D87,'E96 resistor values'!$A$2:$A$826,1,TRUE)</f>
        <v>48700</v>
      </c>
      <c r="E90" s="167"/>
      <c r="F90" s="74"/>
      <c r="G90" s="74"/>
      <c r="H90" s="74"/>
      <c r="I90" s="74"/>
      <c r="J90" s="74"/>
      <c r="K90" s="74"/>
      <c r="L90" s="166">
        <f>VLOOKUP(L87,'E96 resistor values'!$A$2:$A$826,1,TRUE)</f>
        <v>1240</v>
      </c>
      <c r="M90" s="167"/>
      <c r="N90" s="27"/>
      <c r="O90" s="27"/>
      <c r="P90" s="28"/>
      <c r="Q90" s="33"/>
      <c r="R90" s="147">
        <v>2</v>
      </c>
      <c r="S90" s="36"/>
      <c r="T90" s="33"/>
      <c r="U90" s="140">
        <v>3</v>
      </c>
      <c r="V90" s="36"/>
    </row>
    <row r="91" spans="1:22" ht="12" customHeight="1" thickBot="1" x14ac:dyDescent="0.3">
      <c r="A91" s="14"/>
      <c r="B91" s="14"/>
      <c r="C91" s="14"/>
      <c r="D91" s="158">
        <f>$D$13-($D$13*(10^($Q92/20)))</f>
        <v>49002.368842515563</v>
      </c>
      <c r="E91" s="159"/>
      <c r="F91" s="74"/>
      <c r="G91" s="74"/>
      <c r="H91" s="74"/>
      <c r="I91" s="74"/>
      <c r="J91" s="74"/>
      <c r="K91" s="74"/>
      <c r="L91" s="158">
        <f>1/(1/($D$13*10^($Q92/20))-1/$D$15)</f>
        <v>998.62741931266407</v>
      </c>
      <c r="M91" s="159"/>
      <c r="N91" s="27"/>
      <c r="O91" s="27"/>
      <c r="P91" s="28"/>
      <c r="Q91" s="33"/>
      <c r="R91" s="148"/>
      <c r="S91" s="36"/>
      <c r="T91" s="33"/>
      <c r="U91" s="141"/>
      <c r="V91" s="36"/>
    </row>
    <row r="92" spans="1:22" ht="8.1" customHeight="1" x14ac:dyDescent="0.25">
      <c r="A92" s="14"/>
      <c r="B92" s="14"/>
      <c r="C92" s="14"/>
      <c r="D92" s="164" t="s">
        <v>63</v>
      </c>
      <c r="E92" s="165"/>
      <c r="F92" s="30"/>
      <c r="G92" s="30"/>
      <c r="H92" s="138">
        <v>7</v>
      </c>
      <c r="I92" s="138"/>
      <c r="J92" s="30"/>
      <c r="K92" s="30"/>
      <c r="L92" s="164" t="s">
        <v>81</v>
      </c>
      <c r="M92" s="165"/>
      <c r="N92" s="30"/>
      <c r="O92" s="30"/>
      <c r="P92" s="22"/>
      <c r="Q92" s="140">
        <f>Q96+R94</f>
        <v>-34</v>
      </c>
      <c r="R92" s="35"/>
      <c r="S92" s="32"/>
      <c r="T92" s="140">
        <f>LOG10(L94/(L94+D94))*20</f>
        <v>-34.133936014889272</v>
      </c>
      <c r="U92" s="35"/>
      <c r="V92" s="32"/>
    </row>
    <row r="93" spans="1:22" ht="8.1" customHeight="1" thickBot="1" x14ac:dyDescent="0.3">
      <c r="A93" s="14"/>
      <c r="B93" s="14"/>
      <c r="C93" s="14"/>
      <c r="D93" s="164"/>
      <c r="E93" s="165"/>
      <c r="F93" s="30"/>
      <c r="G93" s="30"/>
      <c r="H93" s="139"/>
      <c r="I93" s="139"/>
      <c r="J93" s="30"/>
      <c r="K93" s="30"/>
      <c r="L93" s="164"/>
      <c r="M93" s="165"/>
      <c r="N93" s="30"/>
      <c r="O93" s="30"/>
      <c r="P93" s="22"/>
      <c r="Q93" s="141"/>
      <c r="R93" s="35"/>
      <c r="S93" s="32"/>
      <c r="T93" s="141"/>
      <c r="U93" s="35"/>
      <c r="V93" s="32"/>
    </row>
    <row r="94" spans="1:22" ht="12" customHeight="1" thickBot="1" x14ac:dyDescent="0.3">
      <c r="A94" s="14"/>
      <c r="B94" s="14"/>
      <c r="C94" s="14"/>
      <c r="D94" s="166">
        <f>VLOOKUP(D91,'E96 resistor values'!$A$2:$A$826,1,TRUE)</f>
        <v>48700</v>
      </c>
      <c r="E94" s="167"/>
      <c r="F94" s="75"/>
      <c r="G94" s="75"/>
      <c r="H94" s="74"/>
      <c r="I94" s="74"/>
      <c r="J94" s="75"/>
      <c r="K94" s="75"/>
      <c r="L94" s="166">
        <f>VLOOKUP(L91,'E96 resistor values'!$A$2:$A$826,1,TRUE)</f>
        <v>976</v>
      </c>
      <c r="M94" s="167"/>
      <c r="N94" s="22"/>
      <c r="O94" s="22"/>
      <c r="P94" s="28"/>
      <c r="Q94" s="33"/>
      <c r="R94" s="147">
        <v>3</v>
      </c>
      <c r="S94" s="36"/>
      <c r="T94" s="33"/>
      <c r="U94" s="140">
        <v>3</v>
      </c>
      <c r="V94" s="36"/>
    </row>
    <row r="95" spans="1:22" ht="12" customHeight="1" thickBot="1" x14ac:dyDescent="0.3">
      <c r="A95" s="14"/>
      <c r="B95" s="14"/>
      <c r="C95" s="14"/>
      <c r="D95" s="158">
        <f>$D$13-($D$13*(10^($Q96/20)))</f>
        <v>49293.731227688622</v>
      </c>
      <c r="E95" s="159"/>
      <c r="F95" s="75"/>
      <c r="G95" s="75"/>
      <c r="H95" s="74"/>
      <c r="I95" s="74"/>
      <c r="J95" s="75"/>
      <c r="K95" s="75"/>
      <c r="L95" s="158">
        <f>1/(1/($D$13*10^($Q96/20))-1/$D$15)</f>
        <v>706.76794043697782</v>
      </c>
      <c r="M95" s="159"/>
      <c r="N95" s="22"/>
      <c r="O95" s="22"/>
      <c r="P95" s="28"/>
      <c r="Q95" s="33"/>
      <c r="R95" s="148"/>
      <c r="S95" s="36"/>
      <c r="T95" s="33"/>
      <c r="U95" s="141"/>
      <c r="V95" s="36"/>
    </row>
    <row r="96" spans="1:22" ht="8.1" customHeight="1" x14ac:dyDescent="0.25">
      <c r="A96" s="14"/>
      <c r="B96" s="14"/>
      <c r="C96" s="14"/>
      <c r="D96" s="164" t="s">
        <v>39</v>
      </c>
      <c r="E96" s="165"/>
      <c r="F96" s="30"/>
      <c r="G96" s="30"/>
      <c r="H96" s="138">
        <v>6</v>
      </c>
      <c r="I96" s="138"/>
      <c r="J96" s="30"/>
      <c r="K96" s="30"/>
      <c r="L96" s="164" t="s">
        <v>45</v>
      </c>
      <c r="M96" s="165"/>
      <c r="N96" s="30"/>
      <c r="O96" s="30"/>
      <c r="P96" s="22"/>
      <c r="Q96" s="140">
        <f>Q100+R98</f>
        <v>-37</v>
      </c>
      <c r="R96" s="35"/>
      <c r="S96" s="32"/>
      <c r="T96" s="140">
        <f>LOG10(L98/(L98+D98))*20</f>
        <v>-36.997078863440059</v>
      </c>
      <c r="U96" s="35"/>
      <c r="V96" s="32"/>
    </row>
    <row r="97" spans="1:22" ht="8.1" customHeight="1" thickBot="1" x14ac:dyDescent="0.3">
      <c r="A97" s="14"/>
      <c r="B97" s="14"/>
      <c r="C97" s="14"/>
      <c r="D97" s="164"/>
      <c r="E97" s="165"/>
      <c r="F97" s="30"/>
      <c r="G97" s="30"/>
      <c r="H97" s="139"/>
      <c r="I97" s="139"/>
      <c r="J97" s="30"/>
      <c r="K97" s="30"/>
      <c r="L97" s="164"/>
      <c r="M97" s="165"/>
      <c r="N97" s="30"/>
      <c r="O97" s="30"/>
      <c r="P97" s="22"/>
      <c r="Q97" s="141"/>
      <c r="R97" s="35"/>
      <c r="S97" s="32"/>
      <c r="T97" s="141"/>
      <c r="U97" s="35"/>
      <c r="V97" s="32"/>
    </row>
    <row r="98" spans="1:22" ht="12" customHeight="1" thickBot="1" x14ac:dyDescent="0.3">
      <c r="A98" s="14"/>
      <c r="B98" s="14"/>
      <c r="C98" s="14"/>
      <c r="D98" s="166">
        <f>VLOOKUP(D95,'E96 resistor values'!$A$2:$A$826,1,TRUE)</f>
        <v>48700</v>
      </c>
      <c r="E98" s="167"/>
      <c r="F98" s="75"/>
      <c r="G98" s="75"/>
      <c r="H98" s="75"/>
      <c r="I98" s="75"/>
      <c r="J98" s="75"/>
      <c r="K98" s="75"/>
      <c r="L98" s="166">
        <f>VLOOKUP(L95,'E96 resistor values'!$A$2:$A$826,1,TRUE)</f>
        <v>698</v>
      </c>
      <c r="M98" s="167"/>
      <c r="N98" s="22"/>
      <c r="O98" s="22"/>
      <c r="P98" s="28"/>
      <c r="Q98" s="33"/>
      <c r="R98" s="147">
        <v>4</v>
      </c>
      <c r="S98" s="36"/>
      <c r="T98" s="33"/>
      <c r="U98" s="140">
        <v>3</v>
      </c>
      <c r="V98" s="36"/>
    </row>
    <row r="99" spans="1:22" ht="12" customHeight="1" thickBot="1" x14ac:dyDescent="0.3">
      <c r="A99" s="14"/>
      <c r="B99" s="14"/>
      <c r="C99" s="14"/>
      <c r="D99" s="158">
        <f>$D$13-($D$13*(10^($Q100/20)))</f>
        <v>49554.374530933128</v>
      </c>
      <c r="E99" s="159"/>
      <c r="F99" s="75"/>
      <c r="G99" s="75"/>
      <c r="H99" s="75"/>
      <c r="I99" s="75"/>
      <c r="J99" s="75"/>
      <c r="K99" s="75"/>
      <c r="L99" s="158">
        <f>1/(1/($D$13*10^($Q100/20))-1/$D$15)</f>
        <v>445.82413965822929</v>
      </c>
      <c r="M99" s="159"/>
      <c r="N99" s="22"/>
      <c r="O99" s="22"/>
      <c r="P99" s="28"/>
      <c r="Q99" s="33"/>
      <c r="R99" s="148"/>
      <c r="S99" s="36"/>
      <c r="T99" s="33"/>
      <c r="U99" s="141"/>
      <c r="V99" s="36"/>
    </row>
    <row r="100" spans="1:22" ht="8.1" customHeight="1" x14ac:dyDescent="0.25">
      <c r="A100" s="14"/>
      <c r="B100" s="14"/>
      <c r="C100" s="14"/>
      <c r="D100" s="164" t="s">
        <v>38</v>
      </c>
      <c r="E100" s="165"/>
      <c r="F100" s="30"/>
      <c r="G100" s="30"/>
      <c r="H100" s="138">
        <v>5</v>
      </c>
      <c r="I100" s="138"/>
      <c r="J100" s="30"/>
      <c r="K100" s="30"/>
      <c r="L100" s="164" t="s">
        <v>44</v>
      </c>
      <c r="M100" s="165"/>
      <c r="N100" s="30"/>
      <c r="O100" s="30"/>
      <c r="P100" s="22"/>
      <c r="Q100" s="140">
        <f>Q104+R102</f>
        <v>-41</v>
      </c>
      <c r="R100" s="35"/>
      <c r="S100" s="32"/>
      <c r="T100" s="140">
        <f>LOG10(L102/(L102+D102))*20</f>
        <v>-40.920611164767323</v>
      </c>
      <c r="U100" s="35"/>
      <c r="V100" s="32"/>
    </row>
    <row r="101" spans="1:22" ht="8.1" customHeight="1" thickBot="1" x14ac:dyDescent="0.3">
      <c r="A101" s="14"/>
      <c r="B101" s="14"/>
      <c r="C101" s="14"/>
      <c r="D101" s="164"/>
      <c r="E101" s="165"/>
      <c r="F101" s="30"/>
      <c r="G101" s="30"/>
      <c r="H101" s="139"/>
      <c r="I101" s="139"/>
      <c r="J101" s="30"/>
      <c r="K101" s="30"/>
      <c r="L101" s="164"/>
      <c r="M101" s="165"/>
      <c r="N101" s="30"/>
      <c r="O101" s="30"/>
      <c r="P101" s="22"/>
      <c r="Q101" s="141"/>
      <c r="R101" s="35"/>
      <c r="S101" s="32"/>
      <c r="T101" s="141"/>
      <c r="U101" s="35"/>
      <c r="V101" s="32"/>
    </row>
    <row r="102" spans="1:22" ht="12" customHeight="1" thickBot="1" x14ac:dyDescent="0.3">
      <c r="A102" s="14"/>
      <c r="B102" s="14"/>
      <c r="C102" s="14"/>
      <c r="D102" s="166">
        <f>VLOOKUP(D99,'E96 resistor values'!$A$2:$A$826,1,TRUE)</f>
        <v>48700</v>
      </c>
      <c r="E102" s="167"/>
      <c r="F102" s="74"/>
      <c r="G102" s="74"/>
      <c r="H102" s="75"/>
      <c r="I102" s="75"/>
      <c r="J102" s="74"/>
      <c r="K102" s="74"/>
      <c r="L102" s="166">
        <f>VLOOKUP(L99,'E96 resistor values'!$A$2:$A$826,1,TRUE)</f>
        <v>442</v>
      </c>
      <c r="M102" s="167"/>
      <c r="N102" s="27"/>
      <c r="O102" s="27"/>
      <c r="P102" s="28"/>
      <c r="Q102" s="33"/>
      <c r="R102" s="147">
        <v>5</v>
      </c>
      <c r="S102" s="36"/>
      <c r="T102" s="33"/>
      <c r="U102" s="140">
        <v>3</v>
      </c>
      <c r="V102" s="36"/>
    </row>
    <row r="103" spans="1:22" ht="12" customHeight="1" thickBot="1" x14ac:dyDescent="0.3">
      <c r="A103" s="14"/>
      <c r="B103" s="14"/>
      <c r="C103" s="14"/>
      <c r="D103" s="158">
        <f>$D$13-($D$13*(10^($Q104/20)))</f>
        <v>49749.40638318636</v>
      </c>
      <c r="E103" s="159"/>
      <c r="F103" s="74"/>
      <c r="G103" s="74"/>
      <c r="H103" s="75"/>
      <c r="I103" s="75"/>
      <c r="J103" s="74"/>
      <c r="K103" s="74"/>
      <c r="L103" s="158">
        <f>1/(1/($D$13*10^($Q104/20))-1/$D$15)</f>
        <v>250.65642971493594</v>
      </c>
      <c r="M103" s="159"/>
      <c r="N103" s="27"/>
      <c r="O103" s="27"/>
      <c r="P103" s="28"/>
      <c r="Q103" s="33"/>
      <c r="R103" s="148"/>
      <c r="S103" s="36"/>
      <c r="T103" s="33"/>
      <c r="U103" s="141"/>
      <c r="V103" s="36"/>
    </row>
    <row r="104" spans="1:22" ht="8.1" customHeight="1" x14ac:dyDescent="0.25">
      <c r="A104" s="14"/>
      <c r="B104" s="14"/>
      <c r="C104" s="14"/>
      <c r="D104" s="164" t="s">
        <v>37</v>
      </c>
      <c r="E104" s="165"/>
      <c r="F104" s="30"/>
      <c r="G104" s="30"/>
      <c r="H104" s="138">
        <v>4</v>
      </c>
      <c r="I104" s="138"/>
      <c r="J104" s="30"/>
      <c r="K104" s="30"/>
      <c r="L104" s="164" t="s">
        <v>43</v>
      </c>
      <c r="M104" s="165"/>
      <c r="N104" s="30"/>
      <c r="O104" s="30"/>
      <c r="P104" s="22"/>
      <c r="Q104" s="140">
        <f>Q108+R106</f>
        <v>-46</v>
      </c>
      <c r="R104" s="35"/>
      <c r="S104" s="32"/>
      <c r="T104" s="140">
        <f>LOG10(L106/(L106+D106))*20</f>
        <v>-45.870889534936616</v>
      </c>
      <c r="U104" s="35"/>
      <c r="V104" s="32"/>
    </row>
    <row r="105" spans="1:22" ht="8.1" customHeight="1" thickBot="1" x14ac:dyDescent="0.3">
      <c r="A105" s="14"/>
      <c r="B105" s="14"/>
      <c r="C105" s="14"/>
      <c r="D105" s="164"/>
      <c r="E105" s="165"/>
      <c r="F105" s="30"/>
      <c r="G105" s="30"/>
      <c r="H105" s="139"/>
      <c r="I105" s="139"/>
      <c r="J105" s="30"/>
      <c r="K105" s="30"/>
      <c r="L105" s="164"/>
      <c r="M105" s="165"/>
      <c r="N105" s="30"/>
      <c r="O105" s="30"/>
      <c r="P105" s="22"/>
      <c r="Q105" s="141"/>
      <c r="R105" s="35"/>
      <c r="S105" s="32"/>
      <c r="T105" s="141"/>
      <c r="U105" s="35"/>
      <c r="V105" s="32"/>
    </row>
    <row r="106" spans="1:22" ht="12" customHeight="1" thickBot="1" x14ac:dyDescent="0.3">
      <c r="A106" s="14"/>
      <c r="B106" s="14"/>
      <c r="C106" s="14"/>
      <c r="D106" s="166">
        <f>VLOOKUP(D103,'E96 resistor values'!$A$2:$A$826,1,TRUE)</f>
        <v>48700</v>
      </c>
      <c r="E106" s="167"/>
      <c r="F106" s="75"/>
      <c r="G106" s="75"/>
      <c r="H106" s="75"/>
      <c r="I106" s="75"/>
      <c r="J106" s="75"/>
      <c r="K106" s="75"/>
      <c r="L106" s="166">
        <f>VLOOKUP(L103,'E96 resistor values'!$A$2:$A$826,1,TRUE)</f>
        <v>249</v>
      </c>
      <c r="M106" s="167"/>
      <c r="N106" s="22"/>
      <c r="O106" s="22"/>
      <c r="P106" s="28"/>
      <c r="Q106" s="40"/>
      <c r="R106" s="147">
        <v>7</v>
      </c>
      <c r="S106" s="36"/>
      <c r="T106" s="40"/>
      <c r="U106" s="140">
        <v>3</v>
      </c>
      <c r="V106" s="36"/>
    </row>
    <row r="107" spans="1:22" ht="12" customHeight="1" thickBot="1" x14ac:dyDescent="0.3">
      <c r="A107" s="14"/>
      <c r="B107" s="14"/>
      <c r="C107" s="14"/>
      <c r="D107" s="158">
        <f>$D$13-($D$13*(10^($Q108/20)))</f>
        <v>49888.063943071582</v>
      </c>
      <c r="E107" s="159"/>
      <c r="F107" s="75"/>
      <c r="G107" s="75"/>
      <c r="H107" s="75"/>
      <c r="I107" s="75"/>
      <c r="J107" s="75"/>
      <c r="K107" s="75"/>
      <c r="L107" s="158">
        <f>1/(1/($D$13*10^($Q108/20))-1/$D$15)</f>
        <v>111.94858801193769</v>
      </c>
      <c r="M107" s="159"/>
      <c r="N107" s="22"/>
      <c r="O107" s="22"/>
      <c r="P107" s="28"/>
      <c r="Q107" s="40"/>
      <c r="R107" s="148"/>
      <c r="S107" s="36"/>
      <c r="T107" s="40"/>
      <c r="U107" s="141"/>
      <c r="V107" s="36"/>
    </row>
    <row r="108" spans="1:22" ht="8.1" customHeight="1" x14ac:dyDescent="0.25">
      <c r="A108" s="14"/>
      <c r="B108" s="14"/>
      <c r="C108" s="14"/>
      <c r="D108" s="164" t="s">
        <v>36</v>
      </c>
      <c r="E108" s="165"/>
      <c r="F108" s="30"/>
      <c r="G108" s="30"/>
      <c r="H108" s="138">
        <v>3</v>
      </c>
      <c r="I108" s="138"/>
      <c r="J108" s="30"/>
      <c r="K108" s="30"/>
      <c r="L108" s="164" t="s">
        <v>42</v>
      </c>
      <c r="M108" s="165"/>
      <c r="N108" s="30"/>
      <c r="O108" s="30"/>
      <c r="P108" s="22"/>
      <c r="Q108" s="140">
        <f>Q112+R110</f>
        <v>-53</v>
      </c>
      <c r="R108" s="35"/>
      <c r="S108" s="32"/>
      <c r="T108" s="140">
        <f>LOG10(L110/(L110+D110))*20</f>
        <v>-52.942322449965921</v>
      </c>
      <c r="U108" s="35"/>
      <c r="V108" s="32"/>
    </row>
    <row r="109" spans="1:22" ht="8.1" customHeight="1" thickBot="1" x14ac:dyDescent="0.3">
      <c r="A109" s="14"/>
      <c r="B109" s="14"/>
      <c r="C109" s="14"/>
      <c r="D109" s="164"/>
      <c r="E109" s="165"/>
      <c r="F109" s="30"/>
      <c r="G109" s="30"/>
      <c r="H109" s="139"/>
      <c r="I109" s="139"/>
      <c r="J109" s="30"/>
      <c r="K109" s="30"/>
      <c r="L109" s="164"/>
      <c r="M109" s="165"/>
      <c r="N109" s="30"/>
      <c r="O109" s="30"/>
      <c r="P109" s="22"/>
      <c r="Q109" s="141"/>
      <c r="R109" s="35"/>
      <c r="S109" s="32"/>
      <c r="T109" s="141"/>
      <c r="U109" s="35"/>
      <c r="V109" s="32"/>
    </row>
    <row r="110" spans="1:22" ht="12" customHeight="1" thickBot="1" x14ac:dyDescent="0.3">
      <c r="A110" s="14"/>
      <c r="B110" s="14"/>
      <c r="C110" s="14"/>
      <c r="D110" s="166">
        <f>VLOOKUP(D107,'E96 resistor values'!$A$2:$A$826,1,TRUE)</f>
        <v>48700</v>
      </c>
      <c r="E110" s="167"/>
      <c r="F110" s="74"/>
      <c r="G110" s="74"/>
      <c r="H110" s="74"/>
      <c r="I110" s="74"/>
      <c r="J110" s="74"/>
      <c r="K110" s="74"/>
      <c r="L110" s="166">
        <f>VLOOKUP(L107,'E96 resistor values'!$A$2:$A$826,1,TRUE)</f>
        <v>110</v>
      </c>
      <c r="M110" s="167"/>
      <c r="N110" s="27"/>
      <c r="O110" s="27"/>
      <c r="P110" s="28"/>
      <c r="Q110" s="33"/>
      <c r="R110" s="147">
        <v>9</v>
      </c>
      <c r="S110" s="26"/>
      <c r="T110" s="33"/>
      <c r="U110" s="140">
        <v>3</v>
      </c>
      <c r="V110" s="26"/>
    </row>
    <row r="111" spans="1:22" ht="12" customHeight="1" thickBot="1" x14ac:dyDescent="0.3">
      <c r="A111" s="14"/>
      <c r="B111" s="14"/>
      <c r="C111" s="14"/>
      <c r="D111" s="158">
        <f>$D$13-($D$13*(10^($Q112/20)))</f>
        <v>49960.283588263788</v>
      </c>
      <c r="E111" s="159"/>
      <c r="F111" s="74"/>
      <c r="G111" s="74"/>
      <c r="H111" s="74"/>
      <c r="I111" s="74"/>
      <c r="J111" s="74"/>
      <c r="K111" s="74"/>
      <c r="L111" s="158">
        <f>1/(1/($D$13*10^($Q112/20))-1/$D$15)</f>
        <v>39.717989192226142</v>
      </c>
      <c r="M111" s="159"/>
      <c r="N111" s="27"/>
      <c r="O111" s="27"/>
      <c r="P111" s="28"/>
      <c r="Q111" s="33"/>
      <c r="R111" s="148"/>
      <c r="S111" s="26"/>
      <c r="T111" s="33"/>
      <c r="U111" s="141"/>
      <c r="V111" s="26"/>
    </row>
    <row r="112" spans="1:22" ht="8.1" customHeight="1" x14ac:dyDescent="0.25">
      <c r="A112" s="14"/>
      <c r="B112" s="14"/>
      <c r="C112" s="14"/>
      <c r="D112" s="164" t="s">
        <v>35</v>
      </c>
      <c r="E112" s="165"/>
      <c r="F112" s="27"/>
      <c r="G112" s="27"/>
      <c r="H112" s="138">
        <v>2</v>
      </c>
      <c r="I112" s="138"/>
      <c r="J112" s="27"/>
      <c r="K112" s="27"/>
      <c r="L112" s="164" t="s">
        <v>41</v>
      </c>
      <c r="M112" s="165"/>
      <c r="N112" s="30"/>
      <c r="O112" s="27"/>
      <c r="P112" s="28"/>
      <c r="Q112" s="147">
        <v>-62</v>
      </c>
      <c r="R112" s="35"/>
      <c r="S112" s="26"/>
      <c r="T112" s="140">
        <f>LOG10(L114/(L114+D114))*20</f>
        <v>-62.103110277579304</v>
      </c>
      <c r="U112" s="35"/>
      <c r="V112" s="26"/>
    </row>
    <row r="113" spans="1:26" ht="8.1" customHeight="1" thickBot="1" x14ac:dyDescent="0.3">
      <c r="A113" s="14"/>
      <c r="B113" s="14"/>
      <c r="C113" s="14"/>
      <c r="D113" s="164"/>
      <c r="E113" s="165"/>
      <c r="F113" s="27"/>
      <c r="G113" s="27"/>
      <c r="H113" s="139"/>
      <c r="I113" s="139"/>
      <c r="J113" s="27"/>
      <c r="K113" s="27"/>
      <c r="L113" s="164"/>
      <c r="M113" s="165"/>
      <c r="N113" s="30"/>
      <c r="O113" s="27"/>
      <c r="P113" s="28"/>
      <c r="Q113" s="148"/>
      <c r="R113" s="35"/>
      <c r="S113" s="26"/>
      <c r="T113" s="141"/>
      <c r="U113" s="35"/>
      <c r="V113" s="26"/>
    </row>
    <row r="114" spans="1:26" ht="12" customHeight="1" thickBot="1" x14ac:dyDescent="0.3">
      <c r="A114" s="14"/>
      <c r="C114" s="14"/>
      <c r="D114" s="166">
        <f>VLOOKUP(D111,'E96 resistor values'!$A$2:$A$826,1,TRUE)</f>
        <v>49900</v>
      </c>
      <c r="E114" s="167"/>
      <c r="F114" s="74"/>
      <c r="G114" s="74"/>
      <c r="H114" s="74"/>
      <c r="I114" s="74"/>
      <c r="J114" s="74"/>
      <c r="K114" s="74"/>
      <c r="L114" s="166">
        <f>VLOOKUP(L111,'E96 resistor values'!$A$2:$A$826,1,TRUE)</f>
        <v>39.200000000000003</v>
      </c>
      <c r="M114" s="167"/>
      <c r="N114" s="30"/>
      <c r="O114" s="27"/>
      <c r="P114" s="28"/>
      <c r="Q114" s="40"/>
      <c r="R114" s="56"/>
      <c r="S114" s="26"/>
      <c r="T114" s="40"/>
      <c r="U114" s="140">
        <v>3</v>
      </c>
      <c r="V114" s="26"/>
    </row>
    <row r="115" spans="1:26" ht="12" customHeight="1" thickBot="1" x14ac:dyDescent="0.3">
      <c r="A115" s="14"/>
      <c r="B115" s="14"/>
      <c r="C115" s="14"/>
      <c r="D115" s="158">
        <f>D13-L115</f>
        <v>49992.075471240038</v>
      </c>
      <c r="E115" s="159"/>
      <c r="F115" s="74"/>
      <c r="G115" s="74"/>
      <c r="H115" s="74"/>
      <c r="I115" s="74"/>
      <c r="J115" s="74"/>
      <c r="K115" s="74"/>
      <c r="L115" s="158">
        <f>1/(1/($D$13*10^($Q116/20))-1/$D$15)</f>
        <v>7.9245287599639855</v>
      </c>
      <c r="M115" s="159"/>
      <c r="N115" s="27"/>
      <c r="O115" s="27"/>
      <c r="P115" s="28"/>
      <c r="Q115" s="40"/>
      <c r="R115" s="56"/>
      <c r="S115" s="26"/>
      <c r="T115" s="40"/>
      <c r="U115" s="141"/>
      <c r="V115" s="26"/>
    </row>
    <row r="116" spans="1:26" ht="8.1" customHeight="1" x14ac:dyDescent="0.25">
      <c r="B116" s="14"/>
      <c r="C116" s="46"/>
      <c r="D116" s="164" t="s">
        <v>34</v>
      </c>
      <c r="E116" s="165"/>
      <c r="F116" s="30"/>
      <c r="G116" s="30"/>
      <c r="H116" s="138">
        <v>1</v>
      </c>
      <c r="I116" s="138"/>
      <c r="J116" s="30"/>
      <c r="K116" s="30"/>
      <c r="L116" s="164" t="s">
        <v>40</v>
      </c>
      <c r="M116" s="165"/>
      <c r="N116" s="30"/>
      <c r="O116" s="30"/>
      <c r="P116" s="22"/>
      <c r="Q116" s="147">
        <v>-76</v>
      </c>
      <c r="R116" s="47"/>
      <c r="S116" s="26"/>
      <c r="T116" s="140">
        <f>LOG10((L118+0.01)/((L118+0.01)+D118))*20</f>
        <v>-76.032858093872221</v>
      </c>
      <c r="U116" s="47"/>
      <c r="V116" s="26"/>
      <c r="W116" s="168">
        <f>D15</f>
        <v>1000000</v>
      </c>
      <c r="Y116" s="137" t="s">
        <v>95</v>
      </c>
      <c r="Z116" s="137"/>
    </row>
    <row r="117" spans="1:26" ht="8.1" customHeight="1" thickBot="1" x14ac:dyDescent="0.3">
      <c r="B117" s="14"/>
      <c r="C117" s="46"/>
      <c r="D117" s="164"/>
      <c r="E117" s="165"/>
      <c r="F117" s="30"/>
      <c r="G117" s="30"/>
      <c r="H117" s="139"/>
      <c r="I117" s="139"/>
      <c r="J117" s="30"/>
      <c r="K117" s="30"/>
      <c r="L117" s="164"/>
      <c r="M117" s="165"/>
      <c r="N117" s="30"/>
      <c r="O117" s="30"/>
      <c r="P117" s="22"/>
      <c r="Q117" s="148"/>
      <c r="R117" s="47"/>
      <c r="S117" s="26"/>
      <c r="T117" s="141"/>
      <c r="U117" s="47"/>
      <c r="V117" s="26"/>
      <c r="W117" s="169"/>
      <c r="Y117" s="137"/>
      <c r="Z117" s="137"/>
    </row>
    <row r="118" spans="1:26" ht="12" customHeight="1" thickBot="1" x14ac:dyDescent="0.3">
      <c r="A118" s="30"/>
      <c r="B118" s="144" t="s">
        <v>27</v>
      </c>
      <c r="C118" s="27"/>
      <c r="D118" s="166">
        <f>VLOOKUP(D115,'E96 resistor values'!$A$2:$A$826,1,TRUE)</f>
        <v>49900</v>
      </c>
      <c r="E118" s="167"/>
      <c r="F118" s="76"/>
      <c r="G118" s="76"/>
      <c r="H118" s="76"/>
      <c r="I118" s="76"/>
      <c r="J118" s="76"/>
      <c r="K118" s="76"/>
      <c r="L118" s="166">
        <f>VLOOKUP(L115,'E96 resistor values'!$A$2:$A$826,1,TRUE)</f>
        <v>7.87</v>
      </c>
      <c r="M118" s="167"/>
      <c r="N118" s="30"/>
      <c r="O118" s="30"/>
      <c r="P118" s="22"/>
      <c r="Q118" s="41"/>
      <c r="R118" s="47"/>
      <c r="S118" s="26"/>
      <c r="T118" s="41"/>
      <c r="U118" s="47"/>
      <c r="V118" s="26"/>
    </row>
    <row r="119" spans="1:26" ht="8.1" customHeight="1" x14ac:dyDescent="0.25">
      <c r="A119" s="137" t="s">
        <v>1</v>
      </c>
      <c r="B119" s="144"/>
      <c r="C119" s="27"/>
      <c r="D119" s="30"/>
      <c r="E119" s="30"/>
      <c r="F119" s="30"/>
      <c r="G119" s="30"/>
      <c r="H119" s="103"/>
      <c r="I119" s="103"/>
      <c r="J119" s="30"/>
      <c r="K119" s="30"/>
      <c r="L119" s="30"/>
      <c r="M119" s="30"/>
      <c r="N119" s="30"/>
      <c r="O119" s="30"/>
      <c r="P119" s="22"/>
      <c r="Q119" s="41"/>
      <c r="R119" s="47"/>
      <c r="S119" s="26"/>
      <c r="T119" s="41"/>
      <c r="U119" s="47"/>
      <c r="V119" s="26"/>
    </row>
    <row r="120" spans="1:26" ht="8.1" customHeight="1" x14ac:dyDescent="0.25">
      <c r="A120" s="137"/>
      <c r="B120" s="18"/>
      <c r="C120" s="27"/>
      <c r="D120" s="30"/>
      <c r="E120" s="30"/>
      <c r="F120" s="30"/>
      <c r="G120" s="30"/>
      <c r="H120" s="103"/>
      <c r="I120" s="103"/>
      <c r="J120" s="30"/>
      <c r="K120" s="30"/>
      <c r="L120" s="30"/>
      <c r="M120" s="30"/>
      <c r="N120" s="30"/>
      <c r="O120" s="30"/>
      <c r="P120" s="22"/>
      <c r="Q120" s="41"/>
      <c r="R120" s="52"/>
      <c r="S120" s="13"/>
      <c r="T120" s="41"/>
      <c r="U120" s="52"/>
      <c r="V120" s="13"/>
    </row>
    <row r="121" spans="1:26" ht="8.1" customHeight="1" x14ac:dyDescent="0.25">
      <c r="A121" s="30"/>
      <c r="B121" s="18"/>
      <c r="C121" s="27"/>
      <c r="D121" s="30"/>
      <c r="E121" s="30"/>
      <c r="F121" s="30"/>
      <c r="G121" s="30"/>
      <c r="H121" s="103"/>
      <c r="I121" s="103"/>
      <c r="J121" s="30"/>
      <c r="K121" s="30"/>
      <c r="L121" s="30"/>
      <c r="M121" s="30"/>
      <c r="N121" s="30"/>
      <c r="O121" s="30"/>
      <c r="P121" s="22"/>
      <c r="Q121" s="41"/>
      <c r="R121" s="52"/>
      <c r="S121" s="13"/>
      <c r="T121" s="41"/>
      <c r="U121" s="52"/>
      <c r="V121" s="13"/>
    </row>
    <row r="122" spans="1:26" ht="8.1" customHeight="1" x14ac:dyDescent="0.25">
      <c r="B122" s="14"/>
      <c r="C122" s="14"/>
      <c r="D122" s="14"/>
      <c r="E122" s="14"/>
      <c r="F122" s="18"/>
      <c r="G122" s="18"/>
      <c r="H122" s="18"/>
      <c r="I122" s="18"/>
      <c r="J122" s="18"/>
      <c r="K122" s="18"/>
      <c r="L122" s="18"/>
      <c r="M122" s="18"/>
      <c r="N122" s="18"/>
      <c r="O122" s="14"/>
      <c r="P122" s="28"/>
      <c r="Q122" s="51"/>
      <c r="R122" s="40"/>
      <c r="S122" s="19"/>
      <c r="T122" s="51"/>
      <c r="U122" s="40"/>
      <c r="V122" s="19"/>
    </row>
    <row r="123" spans="1:26" ht="8.1" customHeight="1" x14ac:dyDescent="0.25">
      <c r="B123" s="14"/>
      <c r="C123" s="14"/>
      <c r="D123" s="14"/>
      <c r="E123" s="14"/>
      <c r="F123" s="18"/>
      <c r="G123" s="18"/>
      <c r="H123" s="18"/>
      <c r="I123" s="18"/>
      <c r="J123" s="18"/>
      <c r="K123" s="18"/>
      <c r="L123" s="18"/>
      <c r="M123" s="18"/>
      <c r="N123" s="18"/>
      <c r="O123" s="14"/>
      <c r="P123" s="28"/>
      <c r="Q123" s="51"/>
      <c r="R123" s="25"/>
      <c r="S123" s="19"/>
      <c r="T123" s="51"/>
      <c r="U123" s="25"/>
      <c r="V123" s="19"/>
    </row>
    <row r="124" spans="1:26" s="1" customFormat="1" x14ac:dyDescent="0.25">
      <c r="P124" s="7"/>
      <c r="Q124" s="3"/>
      <c r="R124" s="6"/>
      <c r="S124" s="6"/>
      <c r="T124" s="3"/>
      <c r="U124" s="6"/>
      <c r="V124" s="6"/>
    </row>
    <row r="125" spans="1:26" s="1" customFormat="1" x14ac:dyDescent="0.25">
      <c r="P125" s="7"/>
      <c r="Q125" s="3"/>
      <c r="R125" s="6"/>
      <c r="S125" s="6"/>
      <c r="T125" s="3"/>
      <c r="U125" s="6"/>
      <c r="V125" s="6"/>
    </row>
    <row r="126" spans="1:26" s="1" customFormat="1" x14ac:dyDescent="0.25">
      <c r="P126" s="7"/>
      <c r="Q126" s="3"/>
      <c r="R126" s="6"/>
      <c r="S126" s="6"/>
      <c r="T126" s="3"/>
      <c r="U126" s="6"/>
      <c r="V126" s="6"/>
    </row>
    <row r="127" spans="1:26" s="1" customFormat="1" x14ac:dyDescent="0.25">
      <c r="P127" s="7"/>
      <c r="Q127" s="3"/>
      <c r="R127" s="6"/>
      <c r="S127" s="6"/>
      <c r="T127" s="3"/>
      <c r="U127" s="6"/>
      <c r="V127" s="6"/>
    </row>
    <row r="128" spans="1:26" s="1" customFormat="1" x14ac:dyDescent="0.25">
      <c r="P128" s="7"/>
      <c r="Q128" s="3"/>
      <c r="R128" s="6"/>
      <c r="S128" s="6"/>
      <c r="T128" s="3"/>
      <c r="U128" s="6"/>
      <c r="V128" s="6"/>
    </row>
    <row r="129" spans="16:22" s="1" customFormat="1" x14ac:dyDescent="0.25">
      <c r="P129" s="7"/>
      <c r="Q129" s="3"/>
      <c r="R129" s="6"/>
      <c r="S129" s="6"/>
      <c r="T129" s="3"/>
      <c r="U129" s="6"/>
      <c r="V129" s="6"/>
    </row>
  </sheetData>
  <mergeCells count="280">
    <mergeCell ref="H112:I113"/>
    <mergeCell ref="T60:T61"/>
    <mergeCell ref="U62:U63"/>
    <mergeCell ref="D107:E107"/>
    <mergeCell ref="L107:M107"/>
    <mergeCell ref="D108:E109"/>
    <mergeCell ref="D102:E102"/>
    <mergeCell ref="D15:G15"/>
    <mergeCell ref="Y116:Z117"/>
    <mergeCell ref="W116:W117"/>
    <mergeCell ref="T17:U17"/>
    <mergeCell ref="Q17:R17"/>
    <mergeCell ref="T64:T65"/>
    <mergeCell ref="U66:U67"/>
    <mergeCell ref="T68:T69"/>
    <mergeCell ref="U70:U71"/>
    <mergeCell ref="T72:T73"/>
    <mergeCell ref="U74:U75"/>
    <mergeCell ref="T76:T77"/>
    <mergeCell ref="U42:U43"/>
    <mergeCell ref="T44:T45"/>
    <mergeCell ref="U46:U47"/>
    <mergeCell ref="T48:T49"/>
    <mergeCell ref="U50:U51"/>
    <mergeCell ref="Q2:R2"/>
    <mergeCell ref="T2:U2"/>
    <mergeCell ref="D18:E18"/>
    <mergeCell ref="L18:M18"/>
    <mergeCell ref="D23:E23"/>
    <mergeCell ref="L23:M23"/>
    <mergeCell ref="D27:E27"/>
    <mergeCell ref="L27:M27"/>
    <mergeCell ref="D31:E31"/>
    <mergeCell ref="D17:E17"/>
    <mergeCell ref="Q24:Q25"/>
    <mergeCell ref="R26:R27"/>
    <mergeCell ref="Q28:Q29"/>
    <mergeCell ref="R30:R31"/>
    <mergeCell ref="L28:M29"/>
    <mergeCell ref="H24:I25"/>
    <mergeCell ref="H28:I29"/>
    <mergeCell ref="L17:M17"/>
    <mergeCell ref="D13:G13"/>
    <mergeCell ref="D26:E26"/>
    <mergeCell ref="D19:E19"/>
    <mergeCell ref="L19:M19"/>
    <mergeCell ref="D28:E29"/>
    <mergeCell ref="L26:M26"/>
    <mergeCell ref="D24:E25"/>
    <mergeCell ref="L34:M34"/>
    <mergeCell ref="D34:E34"/>
    <mergeCell ref="D32:E33"/>
    <mergeCell ref="L30:M30"/>
    <mergeCell ref="D30:E30"/>
    <mergeCell ref="L24:M25"/>
    <mergeCell ref="L55:M55"/>
    <mergeCell ref="D51:E51"/>
    <mergeCell ref="L52:M53"/>
    <mergeCell ref="U58:U59"/>
    <mergeCell ref="T24:T25"/>
    <mergeCell ref="U26:U27"/>
    <mergeCell ref="T28:T29"/>
    <mergeCell ref="U30:U31"/>
    <mergeCell ref="T32:T33"/>
    <mergeCell ref="U34:U35"/>
    <mergeCell ref="T36:T37"/>
    <mergeCell ref="U38:U39"/>
    <mergeCell ref="T40:T41"/>
    <mergeCell ref="U54:U55"/>
    <mergeCell ref="T56:T57"/>
    <mergeCell ref="T52:T53"/>
    <mergeCell ref="A24:A25"/>
    <mergeCell ref="R38:R39"/>
    <mergeCell ref="L38:M38"/>
    <mergeCell ref="D38:E38"/>
    <mergeCell ref="D42:E42"/>
    <mergeCell ref="D36:E37"/>
    <mergeCell ref="Q32:Q33"/>
    <mergeCell ref="R34:R35"/>
    <mergeCell ref="Q36:Q37"/>
    <mergeCell ref="Q40:Q41"/>
    <mergeCell ref="R42:R43"/>
    <mergeCell ref="L32:M33"/>
    <mergeCell ref="L36:M37"/>
    <mergeCell ref="L43:M43"/>
    <mergeCell ref="D43:E43"/>
    <mergeCell ref="H32:I33"/>
    <mergeCell ref="H36:I37"/>
    <mergeCell ref="H40:I41"/>
    <mergeCell ref="L35:M35"/>
    <mergeCell ref="L39:M39"/>
    <mergeCell ref="D35:E35"/>
    <mergeCell ref="D39:E39"/>
    <mergeCell ref="B25:B26"/>
    <mergeCell ref="L31:M31"/>
    <mergeCell ref="Q44:Q45"/>
    <mergeCell ref="L42:M42"/>
    <mergeCell ref="D40:E41"/>
    <mergeCell ref="R46:R47"/>
    <mergeCell ref="L46:M46"/>
    <mergeCell ref="L50:M50"/>
    <mergeCell ref="D46:E46"/>
    <mergeCell ref="D50:E50"/>
    <mergeCell ref="D44:E45"/>
    <mergeCell ref="L40:M41"/>
    <mergeCell ref="L44:M45"/>
    <mergeCell ref="L47:M47"/>
    <mergeCell ref="D47:E47"/>
    <mergeCell ref="H44:I45"/>
    <mergeCell ref="H48:I49"/>
    <mergeCell ref="Q48:Q49"/>
    <mergeCell ref="R50:R51"/>
    <mergeCell ref="D48:E49"/>
    <mergeCell ref="L48:M49"/>
    <mergeCell ref="L51:M51"/>
    <mergeCell ref="Q56:Q57"/>
    <mergeCell ref="Q60:Q61"/>
    <mergeCell ref="R58:R59"/>
    <mergeCell ref="L58:M58"/>
    <mergeCell ref="D56:E57"/>
    <mergeCell ref="D59:E59"/>
    <mergeCell ref="D55:E55"/>
    <mergeCell ref="H52:I53"/>
    <mergeCell ref="L54:M54"/>
    <mergeCell ref="D54:E54"/>
    <mergeCell ref="D52:E53"/>
    <mergeCell ref="Q52:Q53"/>
    <mergeCell ref="D63:E63"/>
    <mergeCell ref="D58:E58"/>
    <mergeCell ref="D62:E62"/>
    <mergeCell ref="L56:M57"/>
    <mergeCell ref="L60:M61"/>
    <mergeCell ref="L59:M59"/>
    <mergeCell ref="L63:M63"/>
    <mergeCell ref="H56:I57"/>
    <mergeCell ref="H60:I61"/>
    <mergeCell ref="D60:E61"/>
    <mergeCell ref="D68:E69"/>
    <mergeCell ref="Q64:Q65"/>
    <mergeCell ref="R66:R67"/>
    <mergeCell ref="Q68:Q69"/>
    <mergeCell ref="D64:E65"/>
    <mergeCell ref="D67:E67"/>
    <mergeCell ref="D71:E71"/>
    <mergeCell ref="D66:E66"/>
    <mergeCell ref="D70:E70"/>
    <mergeCell ref="L64:M65"/>
    <mergeCell ref="L68:M69"/>
    <mergeCell ref="L67:M67"/>
    <mergeCell ref="L71:M71"/>
    <mergeCell ref="H68:I69"/>
    <mergeCell ref="L66:M66"/>
    <mergeCell ref="H64:I65"/>
    <mergeCell ref="D72:E73"/>
    <mergeCell ref="D75:E75"/>
    <mergeCell ref="R78:R79"/>
    <mergeCell ref="L78:M78"/>
    <mergeCell ref="D74:E74"/>
    <mergeCell ref="L72:M73"/>
    <mergeCell ref="R70:R71"/>
    <mergeCell ref="L70:M70"/>
    <mergeCell ref="L75:M75"/>
    <mergeCell ref="L79:M79"/>
    <mergeCell ref="H72:I73"/>
    <mergeCell ref="H76:I77"/>
    <mergeCell ref="D88:E89"/>
    <mergeCell ref="D91:E91"/>
    <mergeCell ref="D90:E90"/>
    <mergeCell ref="L82:M82"/>
    <mergeCell ref="D78:E78"/>
    <mergeCell ref="D82:E82"/>
    <mergeCell ref="D76:E77"/>
    <mergeCell ref="D79:E79"/>
    <mergeCell ref="L76:M77"/>
    <mergeCell ref="L90:M90"/>
    <mergeCell ref="L86:M86"/>
    <mergeCell ref="D86:E86"/>
    <mergeCell ref="D84:E85"/>
    <mergeCell ref="L80:M81"/>
    <mergeCell ref="L84:M85"/>
    <mergeCell ref="D80:E81"/>
    <mergeCell ref="D83:E83"/>
    <mergeCell ref="D87:E87"/>
    <mergeCell ref="L83:M83"/>
    <mergeCell ref="L87:M87"/>
    <mergeCell ref="L91:M91"/>
    <mergeCell ref="H80:I81"/>
    <mergeCell ref="H84:I85"/>
    <mergeCell ref="H88:I89"/>
    <mergeCell ref="R106:R107"/>
    <mergeCell ref="T116:T117"/>
    <mergeCell ref="L111:M111"/>
    <mergeCell ref="L115:M115"/>
    <mergeCell ref="A119:A120"/>
    <mergeCell ref="L116:M117"/>
    <mergeCell ref="Q116:Q117"/>
    <mergeCell ref="L114:M114"/>
    <mergeCell ref="L118:M118"/>
    <mergeCell ref="D114:E114"/>
    <mergeCell ref="D118:E118"/>
    <mergeCell ref="D116:E117"/>
    <mergeCell ref="D112:E113"/>
    <mergeCell ref="L112:M113"/>
    <mergeCell ref="R110:R111"/>
    <mergeCell ref="Q112:Q113"/>
    <mergeCell ref="L110:M110"/>
    <mergeCell ref="D110:E110"/>
    <mergeCell ref="T112:T113"/>
    <mergeCell ref="D111:E111"/>
    <mergeCell ref="D115:E115"/>
    <mergeCell ref="B118:B119"/>
    <mergeCell ref="H116:I117"/>
    <mergeCell ref="H108:I109"/>
    <mergeCell ref="U114:U115"/>
    <mergeCell ref="U110:U111"/>
    <mergeCell ref="U90:U91"/>
    <mergeCell ref="T92:T93"/>
    <mergeCell ref="U94:U95"/>
    <mergeCell ref="T104:T105"/>
    <mergeCell ref="U106:U107"/>
    <mergeCell ref="T108:T109"/>
    <mergeCell ref="U78:U79"/>
    <mergeCell ref="T80:T81"/>
    <mergeCell ref="U82:U83"/>
    <mergeCell ref="T84:T85"/>
    <mergeCell ref="U86:U87"/>
    <mergeCell ref="T88:T89"/>
    <mergeCell ref="W21:W22"/>
    <mergeCell ref="R102:R103"/>
    <mergeCell ref="L100:M101"/>
    <mergeCell ref="Q96:Q97"/>
    <mergeCell ref="R98:R99"/>
    <mergeCell ref="Q100:Q101"/>
    <mergeCell ref="R94:R95"/>
    <mergeCell ref="L94:M94"/>
    <mergeCell ref="L88:M89"/>
    <mergeCell ref="L92:M93"/>
    <mergeCell ref="R90:R91"/>
    <mergeCell ref="Q88:Q89"/>
    <mergeCell ref="Q92:Q93"/>
    <mergeCell ref="R86:R87"/>
    <mergeCell ref="Q80:Q81"/>
    <mergeCell ref="R82:R83"/>
    <mergeCell ref="Q84:Q85"/>
    <mergeCell ref="Q72:Q73"/>
    <mergeCell ref="R74:R75"/>
    <mergeCell ref="Q76:Q77"/>
    <mergeCell ref="L74:M74"/>
    <mergeCell ref="R62:R63"/>
    <mergeCell ref="L62:M62"/>
    <mergeCell ref="R54:R55"/>
    <mergeCell ref="L104:M105"/>
    <mergeCell ref="L108:M109"/>
    <mergeCell ref="Q104:Q105"/>
    <mergeCell ref="Q108:Q109"/>
    <mergeCell ref="L99:M99"/>
    <mergeCell ref="L103:M103"/>
    <mergeCell ref="D95:E95"/>
    <mergeCell ref="D99:E99"/>
    <mergeCell ref="D104:E105"/>
    <mergeCell ref="L106:M106"/>
    <mergeCell ref="D106:E106"/>
    <mergeCell ref="D103:E103"/>
    <mergeCell ref="L102:M102"/>
    <mergeCell ref="D100:E101"/>
    <mergeCell ref="L96:M97"/>
    <mergeCell ref="D96:E97"/>
    <mergeCell ref="H96:I97"/>
    <mergeCell ref="H100:I101"/>
    <mergeCell ref="H104:I105"/>
    <mergeCell ref="D94:E94"/>
    <mergeCell ref="D98:E98"/>
    <mergeCell ref="D92:E93"/>
    <mergeCell ref="T96:T97"/>
    <mergeCell ref="U98:U99"/>
    <mergeCell ref="T100:T101"/>
    <mergeCell ref="U102:U103"/>
    <mergeCell ref="L95:M95"/>
    <mergeCell ref="L98:M98"/>
    <mergeCell ref="H92:I93"/>
  </mergeCells>
  <pageMargins left="0.59055118110236227" right="0.59055118110236227" top="0.59055118110236227" bottom="0.59055118110236227" header="0.31496062992125984" footer="0.31496062992125984"/>
  <pageSetup paperSize="9" scale="60" orientation="portrait" horizontalDpi="4294967293" verticalDpi="0" r:id="rId1"/>
  <ignoredErrors>
    <ignoredError sqref="D26 T24" evalError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V210"/>
  <sheetViews>
    <sheetView tabSelected="1" topLeftCell="A90" zoomScale="120" zoomScaleNormal="120" workbookViewId="0">
      <selection activeCell="M22" sqref="M22"/>
    </sheetView>
  </sheetViews>
  <sheetFormatPr defaultColWidth="8.85546875" defaultRowHeight="15" x14ac:dyDescent="0.25"/>
  <cols>
    <col min="1" max="1" width="6.7109375" customWidth="1"/>
    <col min="2" max="2" width="16.28515625" customWidth="1"/>
    <col min="3" max="3" width="10.7109375" customWidth="1"/>
    <col min="4" max="4" width="11.28515625" customWidth="1"/>
    <col min="5" max="5" width="1.7109375" customWidth="1"/>
    <col min="6" max="7" width="2.7109375" customWidth="1"/>
    <col min="8" max="9" width="4" customWidth="1"/>
    <col min="10" max="10" width="4.7109375" style="2" customWidth="1"/>
    <col min="11" max="11" width="4.7109375" style="7" customWidth="1"/>
    <col min="12" max="12" width="10.7109375" style="2" customWidth="1"/>
    <col min="13" max="13" width="10.7109375" style="5" customWidth="1"/>
    <col min="14" max="14" width="2.7109375" style="6" customWidth="1"/>
    <col min="15" max="16" width="10.7109375" style="1" customWidth="1"/>
    <col min="17" max="17" width="6" customWidth="1"/>
    <col min="18" max="18" width="8.7109375" customWidth="1"/>
    <col min="19" max="19" width="1.7109375" customWidth="1"/>
    <col min="20" max="21" width="2.7109375" customWidth="1"/>
  </cols>
  <sheetData>
    <row r="1" spans="1:22" ht="21.75" thickBot="1" x14ac:dyDescent="0.4">
      <c r="A1" s="48" t="s">
        <v>127</v>
      </c>
      <c r="J1"/>
      <c r="K1" s="2"/>
      <c r="L1" s="7"/>
      <c r="M1" s="2"/>
      <c r="N1" s="5"/>
      <c r="O1" s="6"/>
      <c r="P1" s="6"/>
      <c r="Q1" s="1"/>
      <c r="R1" s="1"/>
    </row>
    <row r="2" spans="1:22" s="14" customFormat="1" ht="12" customHeight="1" thickBot="1" x14ac:dyDescent="0.3">
      <c r="K2" s="16"/>
      <c r="L2" s="17"/>
      <c r="M2" s="125" t="s">
        <v>25</v>
      </c>
      <c r="N2" s="126"/>
      <c r="O2" s="83"/>
      <c r="P2" s="18"/>
      <c r="Q2" s="127" t="s">
        <v>26</v>
      </c>
      <c r="R2" s="128"/>
    </row>
    <row r="3" spans="1:22" s="14" customFormat="1" ht="12" customHeight="1" x14ac:dyDescent="0.25">
      <c r="A3" s="84" t="s">
        <v>87</v>
      </c>
      <c r="K3" s="16"/>
      <c r="L3" s="17"/>
      <c r="M3" s="56"/>
      <c r="N3" s="56"/>
      <c r="O3" s="56"/>
      <c r="P3" s="18"/>
      <c r="Q3" s="18"/>
      <c r="R3" s="18"/>
    </row>
    <row r="4" spans="1:22" s="14" customFormat="1" ht="12" customHeight="1" x14ac:dyDescent="0.25">
      <c r="A4" s="85" t="s">
        <v>122</v>
      </c>
      <c r="B4" s="86"/>
      <c r="C4" s="86"/>
      <c r="D4" s="86"/>
      <c r="E4" s="86"/>
      <c r="F4" s="86"/>
      <c r="G4" s="86"/>
      <c r="H4" s="86"/>
      <c r="I4" s="86"/>
      <c r="J4" s="86"/>
      <c r="K4" s="87"/>
      <c r="L4" s="88"/>
      <c r="M4" s="87"/>
      <c r="N4" s="86"/>
      <c r="O4" s="89"/>
      <c r="P4" s="89"/>
      <c r="Q4" s="89"/>
      <c r="R4" s="89"/>
      <c r="S4" s="86"/>
      <c r="T4" s="86"/>
      <c r="U4" s="86"/>
      <c r="V4" s="86"/>
    </row>
    <row r="5" spans="1:22" s="14" customFormat="1" ht="12" customHeight="1" x14ac:dyDescent="0.25">
      <c r="A5" s="85" t="s">
        <v>120</v>
      </c>
      <c r="B5" s="86"/>
      <c r="C5" s="86"/>
      <c r="D5" s="86"/>
      <c r="E5" s="86"/>
      <c r="F5" s="86"/>
      <c r="G5" s="86"/>
      <c r="H5" s="86"/>
      <c r="I5" s="86"/>
      <c r="J5" s="86"/>
      <c r="K5" s="87"/>
      <c r="L5" s="88"/>
      <c r="M5" s="87"/>
      <c r="N5" s="86"/>
      <c r="O5" s="89"/>
      <c r="P5" s="89"/>
      <c r="Q5" s="89"/>
      <c r="R5" s="89"/>
      <c r="S5" s="86"/>
      <c r="T5" s="86"/>
      <c r="U5" s="86"/>
      <c r="V5" s="86"/>
    </row>
    <row r="6" spans="1:22" s="14" customFormat="1" ht="12" customHeight="1" x14ac:dyDescent="0.25">
      <c r="A6" s="4" t="s">
        <v>137</v>
      </c>
      <c r="B6" s="86"/>
      <c r="C6" s="86"/>
      <c r="D6" s="86"/>
      <c r="E6" s="86"/>
      <c r="F6" s="86"/>
      <c r="G6" s="86"/>
      <c r="H6" s="86"/>
      <c r="I6" s="86"/>
      <c r="J6" s="86"/>
      <c r="K6" s="87"/>
      <c r="L6" s="88"/>
      <c r="M6" s="87"/>
      <c r="N6" s="86"/>
      <c r="O6" s="89"/>
      <c r="P6" s="89"/>
      <c r="Q6" s="89"/>
      <c r="R6" s="89"/>
      <c r="S6" s="86"/>
      <c r="T6" s="86"/>
      <c r="U6" s="86"/>
      <c r="V6" s="86"/>
    </row>
    <row r="7" spans="1:22" s="14" customFormat="1" ht="12" customHeight="1" x14ac:dyDescent="0.25">
      <c r="A7" s="85" t="s">
        <v>96</v>
      </c>
      <c r="B7" s="86"/>
      <c r="C7" s="86"/>
      <c r="D7" s="86"/>
      <c r="E7" s="86"/>
      <c r="F7" s="86"/>
      <c r="G7" s="86"/>
      <c r="H7" s="86"/>
      <c r="I7" s="86"/>
      <c r="J7" s="86"/>
      <c r="K7" s="87"/>
      <c r="L7" s="88"/>
      <c r="M7" s="87"/>
      <c r="N7" s="86"/>
      <c r="O7" s="89"/>
      <c r="P7" s="89"/>
      <c r="Q7" s="89"/>
      <c r="R7" s="89"/>
      <c r="S7" s="86"/>
      <c r="T7" s="86"/>
      <c r="U7" s="86"/>
      <c r="V7" s="86"/>
    </row>
    <row r="8" spans="1:22" s="14" customFormat="1" ht="12" customHeight="1" x14ac:dyDescent="0.25">
      <c r="A8" s="85" t="s">
        <v>138</v>
      </c>
      <c r="B8" s="86"/>
      <c r="C8" s="86"/>
      <c r="D8" s="86"/>
      <c r="E8" s="86"/>
      <c r="F8" s="86"/>
      <c r="G8" s="86"/>
      <c r="H8" s="86"/>
      <c r="I8" s="86"/>
      <c r="J8" s="86"/>
      <c r="K8" s="87"/>
      <c r="L8" s="88"/>
      <c r="M8" s="87"/>
      <c r="N8" s="86"/>
      <c r="O8" s="89"/>
      <c r="P8" s="89"/>
      <c r="Q8" s="89"/>
      <c r="R8" s="89"/>
      <c r="S8" s="86"/>
      <c r="T8" s="86"/>
      <c r="U8" s="86"/>
      <c r="V8" s="86"/>
    </row>
    <row r="9" spans="1:22" s="14" customFormat="1" ht="12" customHeight="1" x14ac:dyDescent="0.25">
      <c r="A9" s="85" t="s">
        <v>121</v>
      </c>
      <c r="B9" s="86"/>
      <c r="C9" s="86"/>
      <c r="D9" s="86"/>
      <c r="E9" s="86"/>
      <c r="F9" s="86"/>
      <c r="G9" s="86"/>
      <c r="H9" s="86"/>
      <c r="I9" s="86"/>
      <c r="J9" s="86"/>
      <c r="K9" s="87"/>
      <c r="L9" s="88"/>
      <c r="M9" s="87"/>
      <c r="N9" s="86"/>
      <c r="O9" s="89"/>
      <c r="P9" s="89"/>
      <c r="Q9" s="89"/>
      <c r="R9" s="89"/>
      <c r="S9" s="86"/>
      <c r="T9" s="86"/>
      <c r="U9" s="86"/>
      <c r="V9" s="86"/>
    </row>
    <row r="10" spans="1:22" s="14" customFormat="1" ht="12" customHeight="1" x14ac:dyDescent="0.25">
      <c r="A10" s="4" t="s">
        <v>146</v>
      </c>
      <c r="B10" s="86"/>
      <c r="C10" s="86"/>
      <c r="D10" s="86"/>
      <c r="E10" s="86"/>
      <c r="F10" s="86"/>
      <c r="G10" s="86"/>
      <c r="H10" s="86"/>
      <c r="I10" s="86"/>
      <c r="J10" s="86"/>
      <c r="K10" s="87"/>
      <c r="L10" s="88"/>
      <c r="M10" s="87"/>
      <c r="N10" s="86"/>
      <c r="O10" s="89"/>
      <c r="P10" s="89"/>
      <c r="Q10" s="89"/>
      <c r="R10" s="89"/>
      <c r="S10" s="86"/>
      <c r="T10" s="86"/>
      <c r="U10" s="86"/>
      <c r="V10" s="86"/>
    </row>
    <row r="11" spans="1:22" ht="15" customHeight="1" x14ac:dyDescent="0.25">
      <c r="A11" s="4"/>
    </row>
    <row r="12" spans="1:22" ht="15" customHeight="1" thickBot="1" x14ac:dyDescent="0.3">
      <c r="A12" s="4"/>
    </row>
    <row r="13" spans="1:22" ht="15" customHeight="1" thickBot="1" x14ac:dyDescent="0.3">
      <c r="A13" s="4"/>
      <c r="D13" s="50" t="s">
        <v>92</v>
      </c>
      <c r="E13" s="15"/>
      <c r="F13" s="129">
        <v>100000</v>
      </c>
      <c r="G13" s="130"/>
      <c r="H13" s="130"/>
      <c r="I13" s="130"/>
      <c r="J13" s="131"/>
    </row>
    <row r="14" spans="1:22" ht="15" customHeight="1" x14ac:dyDescent="0.25">
      <c r="A14" s="14"/>
      <c r="D14" s="50"/>
      <c r="E14" s="15"/>
      <c r="F14" s="57"/>
      <c r="G14" s="57"/>
      <c r="H14" s="57"/>
      <c r="I14" s="57"/>
      <c r="J14" s="57"/>
      <c r="K14" s="17"/>
      <c r="L14" s="16"/>
      <c r="M14" s="14"/>
      <c r="N14" s="18"/>
      <c r="O14" s="18"/>
      <c r="P14" s="18"/>
    </row>
    <row r="15" spans="1:22" ht="1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6"/>
      <c r="K15" s="17"/>
      <c r="L15" s="132" t="s">
        <v>86</v>
      </c>
      <c r="M15" s="133"/>
      <c r="N15" s="18"/>
      <c r="O15" s="134" t="s">
        <v>88</v>
      </c>
      <c r="P15" s="134"/>
    </row>
    <row r="16" spans="1:22" ht="15" customHeight="1" x14ac:dyDescent="0.25">
      <c r="A16" s="14"/>
      <c r="B16" s="14"/>
      <c r="C16" s="54" t="s">
        <v>141</v>
      </c>
      <c r="D16" s="58" t="s">
        <v>82</v>
      </c>
      <c r="E16" s="47"/>
      <c r="F16" s="135" t="s">
        <v>145</v>
      </c>
      <c r="G16" s="136"/>
      <c r="H16" s="20"/>
      <c r="I16" s="20"/>
      <c r="J16" s="95" t="s">
        <v>29</v>
      </c>
      <c r="K16" s="22"/>
      <c r="L16" s="94" t="s">
        <v>84</v>
      </c>
      <c r="M16" s="95" t="s">
        <v>85</v>
      </c>
      <c r="N16" s="24"/>
      <c r="O16" s="94" t="s">
        <v>30</v>
      </c>
      <c r="P16" s="95" t="s">
        <v>31</v>
      </c>
    </row>
    <row r="17" spans="1:18" ht="15" customHeight="1" thickBot="1" x14ac:dyDescent="0.3">
      <c r="A17" s="14"/>
      <c r="B17" s="14"/>
      <c r="C17" s="14"/>
      <c r="D17" s="14"/>
      <c r="E17" s="14"/>
      <c r="F17" s="93"/>
      <c r="G17" s="93"/>
      <c r="H17" s="14"/>
      <c r="I17" s="14"/>
      <c r="J17" s="14"/>
      <c r="K17" s="13"/>
      <c r="L17" s="25"/>
      <c r="M17" s="93"/>
      <c r="N17" s="26"/>
      <c r="O17" s="25"/>
      <c r="P17" s="93"/>
    </row>
    <row r="18" spans="1:18" ht="6" customHeight="1" x14ac:dyDescent="0.25">
      <c r="A18" s="137" t="s">
        <v>0</v>
      </c>
      <c r="B18" s="14"/>
      <c r="C18" s="14"/>
      <c r="D18" s="14"/>
      <c r="E18" s="14"/>
      <c r="F18" s="93"/>
      <c r="G18" s="93"/>
      <c r="H18" s="14"/>
      <c r="I18" s="14"/>
      <c r="J18" s="138">
        <v>47</v>
      </c>
      <c r="K18" s="28"/>
      <c r="L18" s="140">
        <f>L22+M20</f>
        <v>0</v>
      </c>
      <c r="M18" s="47"/>
      <c r="N18" s="26"/>
      <c r="O18" s="142">
        <f>LOG10(SUM($D20:$D$200)/SUM($D$20:$D$200))*20</f>
        <v>0</v>
      </c>
      <c r="P18" s="29"/>
      <c r="R18" s="137" t="s">
        <v>83</v>
      </c>
    </row>
    <row r="19" spans="1:18" ht="6" customHeight="1" thickBot="1" x14ac:dyDescent="0.3">
      <c r="A19" s="137"/>
      <c r="B19" s="14"/>
      <c r="C19" s="14"/>
      <c r="D19" s="14"/>
      <c r="E19" s="14"/>
      <c r="F19" s="93"/>
      <c r="G19" s="93"/>
      <c r="H19" s="14"/>
      <c r="I19" s="14"/>
      <c r="J19" s="139"/>
      <c r="K19" s="28"/>
      <c r="L19" s="141"/>
      <c r="M19" s="47"/>
      <c r="N19" s="26"/>
      <c r="O19" s="143"/>
      <c r="P19" s="29"/>
      <c r="R19" s="137"/>
    </row>
    <row r="20" spans="1:18" ht="6" customHeight="1" x14ac:dyDescent="0.25">
      <c r="A20" s="14"/>
      <c r="B20" s="144" t="s">
        <v>28</v>
      </c>
      <c r="C20" s="145">
        <f>($F$13*10^(L18/20))-SUM(C24:C$201)</f>
        <v>15860.485835480518</v>
      </c>
      <c r="D20" s="146">
        <f>VLOOKUP(C20,'E96 resistor values'!$A$2:$A$826,1,TRUE)</f>
        <v>15800</v>
      </c>
      <c r="E20" s="25"/>
      <c r="F20" s="137" t="s">
        <v>119</v>
      </c>
      <c r="G20" s="137"/>
      <c r="H20" s="90"/>
      <c r="I20" s="90"/>
      <c r="J20" s="93"/>
      <c r="K20" s="22"/>
      <c r="L20" s="31"/>
      <c r="M20" s="147">
        <v>1.5</v>
      </c>
      <c r="N20" s="32"/>
      <c r="O20" s="34"/>
      <c r="P20" s="142">
        <f>O18-O22</f>
        <v>1.5097077182135807</v>
      </c>
    </row>
    <row r="21" spans="1:18" ht="6" customHeight="1" thickBot="1" x14ac:dyDescent="0.3">
      <c r="A21" s="14"/>
      <c r="B21" s="144"/>
      <c r="C21" s="145"/>
      <c r="D21" s="146"/>
      <c r="E21" s="93"/>
      <c r="F21" s="137"/>
      <c r="G21" s="137"/>
      <c r="H21" s="90"/>
      <c r="I21" s="90"/>
      <c r="J21" s="93"/>
      <c r="K21" s="22"/>
      <c r="L21" s="31"/>
      <c r="M21" s="148"/>
      <c r="N21" s="32"/>
      <c r="O21" s="34"/>
      <c r="P21" s="143"/>
    </row>
    <row r="22" spans="1:18" ht="6" customHeight="1" x14ac:dyDescent="0.25">
      <c r="A22" s="14"/>
      <c r="B22" s="14"/>
      <c r="C22" s="50"/>
      <c r="D22" s="66"/>
      <c r="E22" s="14"/>
      <c r="F22" s="93"/>
      <c r="G22" s="93"/>
      <c r="H22" s="27"/>
      <c r="I22" s="27"/>
      <c r="J22" s="138">
        <v>46</v>
      </c>
      <c r="K22" s="28"/>
      <c r="L22" s="140">
        <f>L26+M24</f>
        <v>-1.5</v>
      </c>
      <c r="M22" s="35"/>
      <c r="N22" s="36"/>
      <c r="O22" s="142">
        <f>LOG10(SUM($D24:$D$200)/SUM($D$20:$D$200))*20</f>
        <v>-1.5097077182135807</v>
      </c>
      <c r="P22" s="37"/>
    </row>
    <row r="23" spans="1:18" ht="6" customHeight="1" thickBot="1" x14ac:dyDescent="0.3">
      <c r="A23" s="14"/>
      <c r="B23" s="14"/>
      <c r="C23" s="50"/>
      <c r="D23" s="66"/>
      <c r="E23" s="14"/>
      <c r="F23" s="93"/>
      <c r="G23" s="93"/>
      <c r="H23" s="27"/>
      <c r="I23" s="27"/>
      <c r="J23" s="139"/>
      <c r="K23" s="28"/>
      <c r="L23" s="141"/>
      <c r="M23" s="35"/>
      <c r="N23" s="36"/>
      <c r="O23" s="143"/>
      <c r="P23" s="37"/>
    </row>
    <row r="24" spans="1:18" ht="6" customHeight="1" x14ac:dyDescent="0.25">
      <c r="A24" s="14"/>
      <c r="B24" s="14"/>
      <c r="C24" s="145">
        <f>($F$13*10^(L22/20))-SUM(C28:C$201)</f>
        <v>13344.935726105658</v>
      </c>
      <c r="D24" s="146">
        <f>VLOOKUP(C24,'E96 resistor values'!$A$2:$A$826,1,TRUE)</f>
        <v>13300</v>
      </c>
      <c r="E24" s="25"/>
      <c r="F24" s="137" t="s">
        <v>118</v>
      </c>
      <c r="G24" s="137"/>
      <c r="H24" s="90"/>
      <c r="I24" s="90"/>
      <c r="J24" s="93"/>
      <c r="K24" s="22"/>
      <c r="L24" s="33"/>
      <c r="M24" s="147">
        <v>1.5</v>
      </c>
      <c r="N24" s="32"/>
      <c r="O24" s="38"/>
      <c r="P24" s="142">
        <f>O22-O26</f>
        <v>1.5122916018253272</v>
      </c>
    </row>
    <row r="25" spans="1:18" ht="6" customHeight="1" thickBot="1" x14ac:dyDescent="0.3">
      <c r="A25" s="14"/>
      <c r="B25" s="14"/>
      <c r="C25" s="145"/>
      <c r="D25" s="146"/>
      <c r="E25" s="93"/>
      <c r="F25" s="137"/>
      <c r="G25" s="137"/>
      <c r="H25" s="90"/>
      <c r="I25" s="90"/>
      <c r="J25" s="93"/>
      <c r="K25" s="22"/>
      <c r="L25" s="33"/>
      <c r="M25" s="148"/>
      <c r="N25" s="32"/>
      <c r="O25" s="38"/>
      <c r="P25" s="143"/>
    </row>
    <row r="26" spans="1:18" ht="6" customHeight="1" x14ac:dyDescent="0.25">
      <c r="A26" s="14"/>
      <c r="B26" s="14"/>
      <c r="C26" s="50"/>
      <c r="D26" s="66"/>
      <c r="E26" s="14"/>
      <c r="F26" s="93"/>
      <c r="G26" s="93"/>
      <c r="H26" s="27"/>
      <c r="I26" s="27"/>
      <c r="J26" s="138">
        <v>45</v>
      </c>
      <c r="K26" s="28"/>
      <c r="L26" s="140">
        <f>L30+M28</f>
        <v>-3</v>
      </c>
      <c r="M26" s="35"/>
      <c r="N26" s="36"/>
      <c r="O26" s="142">
        <f>LOG10(SUM($D28:$D$200)/SUM($D$20:$D$200))*20</f>
        <v>-3.0219993200389079</v>
      </c>
      <c r="P26" s="37"/>
    </row>
    <row r="27" spans="1:18" ht="6" customHeight="1" thickBot="1" x14ac:dyDescent="0.3">
      <c r="A27" s="14"/>
      <c r="B27" s="14"/>
      <c r="C27" s="50"/>
      <c r="D27" s="66"/>
      <c r="E27" s="14"/>
      <c r="F27" s="93"/>
      <c r="G27" s="93"/>
      <c r="H27" s="27"/>
      <c r="I27" s="27"/>
      <c r="J27" s="139"/>
      <c r="K27" s="28"/>
      <c r="L27" s="141"/>
      <c r="M27" s="35"/>
      <c r="N27" s="36"/>
      <c r="O27" s="143"/>
      <c r="P27" s="37"/>
    </row>
    <row r="28" spans="1:18" ht="6" customHeight="1" x14ac:dyDescent="0.25">
      <c r="A28" s="14"/>
      <c r="B28" s="14"/>
      <c r="C28" s="145">
        <f>($F$13*10^(L26/20))-SUM(C32:C$201)</f>
        <v>11228.364085512767</v>
      </c>
      <c r="D28" s="146">
        <f>VLOOKUP(C28,'E96 resistor values'!$A$2:$A$826,1,TRUE)</f>
        <v>11000</v>
      </c>
      <c r="E28" s="25"/>
      <c r="F28" s="137" t="s">
        <v>117</v>
      </c>
      <c r="G28" s="137"/>
      <c r="H28" s="90"/>
      <c r="I28" s="90"/>
      <c r="J28" s="93"/>
      <c r="K28" s="22"/>
      <c r="L28" s="33"/>
      <c r="M28" s="147">
        <v>1.5</v>
      </c>
      <c r="N28" s="32"/>
      <c r="O28" s="39"/>
      <c r="P28" s="142">
        <f>O26-O30</f>
        <v>1.4865000110836744</v>
      </c>
    </row>
    <row r="29" spans="1:18" ht="6" customHeight="1" thickBot="1" x14ac:dyDescent="0.3">
      <c r="A29" s="14"/>
      <c r="B29" s="14"/>
      <c r="C29" s="145"/>
      <c r="D29" s="146"/>
      <c r="E29" s="93"/>
      <c r="F29" s="137"/>
      <c r="G29" s="137"/>
      <c r="H29" s="90"/>
      <c r="I29" s="90"/>
      <c r="J29" s="93"/>
      <c r="K29" s="22"/>
      <c r="L29" s="33"/>
      <c r="M29" s="148"/>
      <c r="N29" s="32"/>
      <c r="O29" s="39"/>
      <c r="P29" s="143"/>
    </row>
    <row r="30" spans="1:18" ht="6" customHeight="1" x14ac:dyDescent="0.25">
      <c r="A30" s="14"/>
      <c r="B30" s="14"/>
      <c r="C30" s="50"/>
      <c r="D30" s="66"/>
      <c r="E30" s="14"/>
      <c r="F30" s="93"/>
      <c r="G30" s="93"/>
      <c r="H30" s="27"/>
      <c r="I30" s="27"/>
      <c r="J30" s="138">
        <v>44</v>
      </c>
      <c r="K30" s="28"/>
      <c r="L30" s="140">
        <f>L34+M32</f>
        <v>-4.5</v>
      </c>
      <c r="M30" s="35"/>
      <c r="N30" s="36"/>
      <c r="O30" s="142">
        <f>LOG10(SUM($D32:$D$200)/SUM($D$20:$D$200))*20</f>
        <v>-4.5084993311225823</v>
      </c>
      <c r="P30" s="37"/>
    </row>
    <row r="31" spans="1:18" ht="6" customHeight="1" thickBot="1" x14ac:dyDescent="0.3">
      <c r="A31" s="14"/>
      <c r="B31" s="14"/>
      <c r="C31" s="50"/>
      <c r="D31" s="66"/>
      <c r="E31" s="14"/>
      <c r="F31" s="93"/>
      <c r="G31" s="93"/>
      <c r="H31" s="27"/>
      <c r="I31" s="27"/>
      <c r="J31" s="139"/>
      <c r="K31" s="28"/>
      <c r="L31" s="141"/>
      <c r="M31" s="35"/>
      <c r="N31" s="36"/>
      <c r="O31" s="143"/>
      <c r="P31" s="37"/>
    </row>
    <row r="32" spans="1:18" ht="6" customHeight="1" x14ac:dyDescent="0.25">
      <c r="A32" s="14"/>
      <c r="B32" s="14"/>
      <c r="C32" s="145">
        <f>($F$13*10^(L30/20))-SUM(C36:C$201)</f>
        <v>9447.4909901738065</v>
      </c>
      <c r="D32" s="146">
        <f>VLOOKUP(C32,'E96 resistor values'!$A$2:$A$826,1,TRUE)</f>
        <v>9310</v>
      </c>
      <c r="E32" s="25"/>
      <c r="F32" s="137" t="s">
        <v>116</v>
      </c>
      <c r="G32" s="137"/>
      <c r="H32" s="90"/>
      <c r="I32" s="90"/>
      <c r="J32" s="93"/>
      <c r="K32" s="22"/>
      <c r="L32" s="33"/>
      <c r="M32" s="147">
        <v>1.5</v>
      </c>
      <c r="N32" s="32"/>
      <c r="O32" s="39"/>
      <c r="P32" s="142">
        <f>O30-O34</f>
        <v>1.4935438461718711</v>
      </c>
    </row>
    <row r="33" spans="1:16" ht="6" customHeight="1" thickBot="1" x14ac:dyDescent="0.3">
      <c r="A33" s="14"/>
      <c r="B33" s="14"/>
      <c r="C33" s="145"/>
      <c r="D33" s="146"/>
      <c r="E33" s="93"/>
      <c r="F33" s="137"/>
      <c r="G33" s="137"/>
      <c r="H33" s="90"/>
      <c r="I33" s="90"/>
      <c r="J33" s="93"/>
      <c r="K33" s="22"/>
      <c r="L33" s="33"/>
      <c r="M33" s="148"/>
      <c r="N33" s="32"/>
      <c r="O33" s="39"/>
      <c r="P33" s="143"/>
    </row>
    <row r="34" spans="1:16" ht="6" customHeight="1" x14ac:dyDescent="0.25">
      <c r="A34" s="14"/>
      <c r="B34" s="14"/>
      <c r="C34" s="50"/>
      <c r="D34" s="66"/>
      <c r="E34" s="14"/>
      <c r="F34" s="93"/>
      <c r="G34" s="93"/>
      <c r="H34" s="27"/>
      <c r="I34" s="27"/>
      <c r="J34" s="138">
        <v>43</v>
      </c>
      <c r="K34" s="28"/>
      <c r="L34" s="140">
        <f>L38+M36</f>
        <v>-6</v>
      </c>
      <c r="M34" s="35"/>
      <c r="N34" s="36"/>
      <c r="O34" s="142">
        <f>LOG10(SUM($D36:$D$200)/SUM($D$20:$D$200))*20</f>
        <v>-6.0020431772944534</v>
      </c>
      <c r="P34" s="37"/>
    </row>
    <row r="35" spans="1:16" ht="6" customHeight="1" thickBot="1" x14ac:dyDescent="0.3">
      <c r="A35" s="14"/>
      <c r="B35" s="14"/>
      <c r="C35" s="50"/>
      <c r="D35" s="66"/>
      <c r="E35" s="14"/>
      <c r="F35" s="93"/>
      <c r="G35" s="93"/>
      <c r="H35" s="27"/>
      <c r="I35" s="27"/>
      <c r="J35" s="139"/>
      <c r="K35" s="28"/>
      <c r="L35" s="141"/>
      <c r="M35" s="35"/>
      <c r="N35" s="36"/>
      <c r="O35" s="143"/>
      <c r="P35" s="37"/>
    </row>
    <row r="36" spans="1:16" ht="6" customHeight="1" x14ac:dyDescent="0.25">
      <c r="A36" s="14"/>
      <c r="B36" s="14"/>
      <c r="C36" s="145">
        <f>($F$13*10^(L34/20))-SUM(C40:C$201)</f>
        <v>7949.0730198689926</v>
      </c>
      <c r="D36" s="146">
        <f>VLOOKUP(C36,'E96 resistor values'!$A$2:$A$826,1,TRUE)</f>
        <v>7870</v>
      </c>
      <c r="E36" s="25"/>
      <c r="F36" s="137" t="s">
        <v>115</v>
      </c>
      <c r="G36" s="137"/>
      <c r="H36" s="90"/>
      <c r="I36" s="90"/>
      <c r="J36" s="93"/>
      <c r="K36" s="22"/>
      <c r="L36" s="33"/>
      <c r="M36" s="147">
        <v>1.5</v>
      </c>
      <c r="N36" s="32"/>
      <c r="O36" s="39"/>
      <c r="P36" s="142">
        <f>O34-O38</f>
        <v>1.4999462099053122</v>
      </c>
    </row>
    <row r="37" spans="1:16" ht="6" customHeight="1" thickBot="1" x14ac:dyDescent="0.3">
      <c r="A37" s="14"/>
      <c r="B37" s="14"/>
      <c r="C37" s="145"/>
      <c r="D37" s="146"/>
      <c r="E37" s="93"/>
      <c r="F37" s="137"/>
      <c r="G37" s="137"/>
      <c r="H37" s="90"/>
      <c r="I37" s="90"/>
      <c r="J37" s="93"/>
      <c r="K37" s="22"/>
      <c r="L37" s="33"/>
      <c r="M37" s="148"/>
      <c r="N37" s="32"/>
      <c r="O37" s="39"/>
      <c r="P37" s="143"/>
    </row>
    <row r="38" spans="1:16" ht="6" customHeight="1" x14ac:dyDescent="0.25">
      <c r="A38" s="14"/>
      <c r="B38" s="14"/>
      <c r="C38" s="50"/>
      <c r="D38" s="66"/>
      <c r="E38" s="14"/>
      <c r="F38" s="93"/>
      <c r="G38" s="93"/>
      <c r="H38" s="27"/>
      <c r="I38" s="27"/>
      <c r="J38" s="138">
        <v>42</v>
      </c>
      <c r="K38" s="28"/>
      <c r="L38" s="140">
        <f>L42+M40</f>
        <v>-7.5</v>
      </c>
      <c r="M38" s="35"/>
      <c r="N38" s="36"/>
      <c r="O38" s="142">
        <f>LOG10(SUM($D40:$D$200)/SUM($D$20:$D$200))*20</f>
        <v>-7.5019893871997656</v>
      </c>
      <c r="P38" s="37"/>
    </row>
    <row r="39" spans="1:16" ht="6" customHeight="1" thickBot="1" x14ac:dyDescent="0.3">
      <c r="A39" s="14"/>
      <c r="B39" s="14"/>
      <c r="C39" s="50"/>
      <c r="D39" s="66"/>
      <c r="E39" s="14"/>
      <c r="F39" s="93"/>
      <c r="G39" s="93"/>
      <c r="H39" s="27"/>
      <c r="I39" s="27"/>
      <c r="J39" s="139"/>
      <c r="K39" s="28"/>
      <c r="L39" s="141"/>
      <c r="M39" s="35"/>
      <c r="N39" s="36"/>
      <c r="O39" s="143"/>
      <c r="P39" s="37"/>
    </row>
    <row r="40" spans="1:16" ht="6" customHeight="1" x14ac:dyDescent="0.25">
      <c r="A40" s="14"/>
      <c r="B40" s="14"/>
      <c r="C40" s="145">
        <f>($F$13*10^(L38/20))-SUM(C44:C$201)</f>
        <v>6688.3114195007147</v>
      </c>
      <c r="D40" s="146">
        <f>VLOOKUP(C40,'E96 resistor values'!$A$2:$A$826,1,TRUE)</f>
        <v>6650</v>
      </c>
      <c r="E40" s="25"/>
      <c r="F40" s="137" t="s">
        <v>114</v>
      </c>
      <c r="G40" s="137"/>
      <c r="H40" s="90"/>
      <c r="I40" s="90"/>
      <c r="J40" s="93"/>
      <c r="K40" s="22"/>
      <c r="L40" s="33"/>
      <c r="M40" s="147">
        <v>1.5</v>
      </c>
      <c r="N40" s="32"/>
      <c r="O40" s="39"/>
      <c r="P40" s="142">
        <f>O38-O42</f>
        <v>1.5069163216559875</v>
      </c>
    </row>
    <row r="41" spans="1:16" ht="6" customHeight="1" thickBot="1" x14ac:dyDescent="0.3">
      <c r="A41" s="14"/>
      <c r="B41" s="14"/>
      <c r="C41" s="145"/>
      <c r="D41" s="146"/>
      <c r="E41" s="93"/>
      <c r="F41" s="137"/>
      <c r="G41" s="137"/>
      <c r="H41" s="90"/>
      <c r="I41" s="90"/>
      <c r="J41" s="93"/>
      <c r="K41" s="22"/>
      <c r="L41" s="33"/>
      <c r="M41" s="148"/>
      <c r="N41" s="32"/>
      <c r="O41" s="39"/>
      <c r="P41" s="143"/>
    </row>
    <row r="42" spans="1:16" ht="6" customHeight="1" x14ac:dyDescent="0.25">
      <c r="A42" s="14"/>
      <c r="B42" s="14"/>
      <c r="C42" s="50"/>
      <c r="D42" s="66"/>
      <c r="E42" s="14"/>
      <c r="F42" s="93"/>
      <c r="G42" s="93"/>
      <c r="H42" s="27"/>
      <c r="I42" s="27"/>
      <c r="J42" s="138">
        <v>41</v>
      </c>
      <c r="K42" s="28"/>
      <c r="L42" s="140">
        <f>L46+M44</f>
        <v>-9</v>
      </c>
      <c r="M42" s="35"/>
      <c r="N42" s="36"/>
      <c r="O42" s="142">
        <f>LOG10(SUM($D44:$D$200)/SUM($D$20:$D$200))*20</f>
        <v>-9.0089057088557531</v>
      </c>
      <c r="P42" s="37"/>
    </row>
    <row r="43" spans="1:16" ht="6" customHeight="1" thickBot="1" x14ac:dyDescent="0.3">
      <c r="A43" s="14"/>
      <c r="B43" s="14"/>
      <c r="C43" s="50"/>
      <c r="D43" s="66"/>
      <c r="E43" s="14"/>
      <c r="F43" s="93"/>
      <c r="G43" s="93"/>
      <c r="H43" s="27"/>
      <c r="I43" s="27"/>
      <c r="J43" s="139"/>
      <c r="K43" s="28"/>
      <c r="L43" s="141"/>
      <c r="M43" s="35"/>
      <c r="N43" s="36"/>
      <c r="O43" s="143"/>
      <c r="P43" s="37"/>
    </row>
    <row r="44" spans="1:16" ht="6" customHeight="1" x14ac:dyDescent="0.25">
      <c r="A44" s="14"/>
      <c r="B44" s="14"/>
      <c r="C44" s="145">
        <f>($F$13*10^(L42/20))-SUM(C48:C$201)</f>
        <v>5627.512734177948</v>
      </c>
      <c r="D44" s="146">
        <f>VLOOKUP(C44,'E96 resistor values'!$A$2:$A$826,1,TRUE)</f>
        <v>5620</v>
      </c>
      <c r="E44" s="25"/>
      <c r="F44" s="137" t="s">
        <v>113</v>
      </c>
      <c r="G44" s="137"/>
      <c r="H44" s="90"/>
      <c r="I44" s="90"/>
      <c r="J44" s="93"/>
      <c r="K44" s="22"/>
      <c r="L44" s="33"/>
      <c r="M44" s="147">
        <v>1.5</v>
      </c>
      <c r="N44" s="32"/>
      <c r="O44" s="39"/>
      <c r="P44" s="142">
        <f>O42-O46</f>
        <v>1.5155078345404895</v>
      </c>
    </row>
    <row r="45" spans="1:16" ht="6" customHeight="1" thickBot="1" x14ac:dyDescent="0.3">
      <c r="A45" s="14"/>
      <c r="B45" s="14"/>
      <c r="C45" s="145"/>
      <c r="D45" s="146"/>
      <c r="E45" s="93"/>
      <c r="F45" s="137"/>
      <c r="G45" s="137"/>
      <c r="H45" s="90"/>
      <c r="I45" s="90"/>
      <c r="J45" s="93"/>
      <c r="K45" s="22"/>
      <c r="L45" s="33"/>
      <c r="M45" s="148"/>
      <c r="N45" s="32"/>
      <c r="O45" s="39"/>
      <c r="P45" s="143"/>
    </row>
    <row r="46" spans="1:16" ht="6" customHeight="1" x14ac:dyDescent="0.25">
      <c r="A46" s="14"/>
      <c r="B46" s="14"/>
      <c r="C46" s="50"/>
      <c r="D46" s="66"/>
      <c r="E46" s="14"/>
      <c r="F46" s="93"/>
      <c r="G46" s="93"/>
      <c r="H46" s="27"/>
      <c r="I46" s="27"/>
      <c r="J46" s="138">
        <v>40</v>
      </c>
      <c r="K46" s="28"/>
      <c r="L46" s="140">
        <f>L50+M48</f>
        <v>-10.5</v>
      </c>
      <c r="M46" s="35"/>
      <c r="N46" s="36"/>
      <c r="O46" s="142">
        <f>LOG10(SUM($D48:$D$200)/SUM($D$20:$D$200))*20</f>
        <v>-10.524413543396243</v>
      </c>
      <c r="P46" s="37"/>
    </row>
    <row r="47" spans="1:16" ht="6" customHeight="1" thickBot="1" x14ac:dyDescent="0.3">
      <c r="A47" s="14"/>
      <c r="B47" s="14"/>
      <c r="C47" s="50"/>
      <c r="D47" s="66"/>
      <c r="E47" s="14"/>
      <c r="F47" s="93"/>
      <c r="G47" s="93"/>
      <c r="H47" s="27"/>
      <c r="I47" s="27"/>
      <c r="J47" s="139"/>
      <c r="K47" s="28"/>
      <c r="L47" s="141"/>
      <c r="M47" s="35"/>
      <c r="N47" s="36"/>
      <c r="O47" s="143"/>
      <c r="P47" s="37"/>
    </row>
    <row r="48" spans="1:16" ht="6" customHeight="1" x14ac:dyDescent="0.25">
      <c r="A48" s="14"/>
      <c r="B48" s="14"/>
      <c r="C48" s="145">
        <f>($F$13*10^(L46/20))-SUM(C52:C$201)</f>
        <v>4734.9618740837977</v>
      </c>
      <c r="D48" s="146">
        <f>VLOOKUP(C48,'E96 resistor values'!$A$2:$A$826,1,TRUE)</f>
        <v>4640</v>
      </c>
      <c r="E48" s="25"/>
      <c r="F48" s="137" t="s">
        <v>112</v>
      </c>
      <c r="G48" s="137"/>
      <c r="H48" s="90"/>
      <c r="I48" s="90"/>
      <c r="J48" s="93"/>
      <c r="K48" s="22"/>
      <c r="L48" s="33"/>
      <c r="M48" s="147">
        <v>1.5</v>
      </c>
      <c r="N48" s="32"/>
      <c r="O48" s="39"/>
      <c r="P48" s="142">
        <f>O46-O50</f>
        <v>1.4874186940131668</v>
      </c>
    </row>
    <row r="49" spans="1:16" ht="6" customHeight="1" thickBot="1" x14ac:dyDescent="0.3">
      <c r="A49" s="14"/>
      <c r="B49" s="14"/>
      <c r="C49" s="145"/>
      <c r="D49" s="146"/>
      <c r="E49" s="93"/>
      <c r="F49" s="137"/>
      <c r="G49" s="137"/>
      <c r="H49" s="90"/>
      <c r="I49" s="90"/>
      <c r="J49" s="93"/>
      <c r="K49" s="22"/>
      <c r="L49" s="33"/>
      <c r="M49" s="148"/>
      <c r="N49" s="32"/>
      <c r="O49" s="39"/>
      <c r="P49" s="143"/>
    </row>
    <row r="50" spans="1:16" ht="6" customHeight="1" x14ac:dyDescent="0.25">
      <c r="A50" s="14"/>
      <c r="B50" s="14"/>
      <c r="C50" s="50"/>
      <c r="D50" s="66"/>
      <c r="E50" s="14"/>
      <c r="F50" s="93"/>
      <c r="G50" s="93"/>
      <c r="H50" s="27"/>
      <c r="I50" s="27"/>
      <c r="J50" s="138">
        <v>39</v>
      </c>
      <c r="K50" s="28"/>
      <c r="L50" s="140">
        <f>L54+M52</f>
        <v>-12</v>
      </c>
      <c r="M50" s="35"/>
      <c r="N50" s="36"/>
      <c r="O50" s="142">
        <f>LOG10(SUM($D52:$D$200)/SUM($D$20:$D$200))*20</f>
        <v>-12.01183223740941</v>
      </c>
      <c r="P50" s="37"/>
    </row>
    <row r="51" spans="1:16" ht="6" customHeight="1" thickBot="1" x14ac:dyDescent="0.3">
      <c r="A51" s="14"/>
      <c r="B51" s="14"/>
      <c r="C51" s="50"/>
      <c r="D51" s="66"/>
      <c r="E51" s="14"/>
      <c r="F51" s="93"/>
      <c r="G51" s="93"/>
      <c r="H51" s="27"/>
      <c r="I51" s="27"/>
      <c r="J51" s="139"/>
      <c r="K51" s="28"/>
      <c r="L51" s="141"/>
      <c r="M51" s="35"/>
      <c r="N51" s="36"/>
      <c r="O51" s="143"/>
      <c r="P51" s="37"/>
    </row>
    <row r="52" spans="1:16" ht="6" customHeight="1" x14ac:dyDescent="0.25">
      <c r="A52" s="14"/>
      <c r="B52" s="14"/>
      <c r="C52" s="145">
        <f>($F$13*10^(L50/20))-SUM(C56:C$201)</f>
        <v>3983.973916729341</v>
      </c>
      <c r="D52" s="146">
        <f>VLOOKUP(C52,'E96 resistor values'!$A$2:$A$826,1,TRUE)</f>
        <v>3920</v>
      </c>
      <c r="E52" s="25"/>
      <c r="F52" s="137" t="s">
        <v>111</v>
      </c>
      <c r="G52" s="137"/>
      <c r="H52" s="90"/>
      <c r="I52" s="90"/>
      <c r="J52" s="93"/>
      <c r="K52" s="22"/>
      <c r="L52" s="33"/>
      <c r="M52" s="147">
        <v>1.5</v>
      </c>
      <c r="N52" s="32"/>
      <c r="O52" s="39"/>
      <c r="P52" s="142">
        <f>O50-O54</f>
        <v>1.4916802959441426</v>
      </c>
    </row>
    <row r="53" spans="1:16" ht="6" customHeight="1" thickBot="1" x14ac:dyDescent="0.3">
      <c r="A53" s="14"/>
      <c r="B53" s="14"/>
      <c r="C53" s="145"/>
      <c r="D53" s="146"/>
      <c r="E53" s="93"/>
      <c r="F53" s="137"/>
      <c r="G53" s="137"/>
      <c r="H53" s="90"/>
      <c r="I53" s="90"/>
      <c r="J53" s="93"/>
      <c r="K53" s="22"/>
      <c r="L53" s="33"/>
      <c r="M53" s="148"/>
      <c r="N53" s="32"/>
      <c r="O53" s="39"/>
      <c r="P53" s="143"/>
    </row>
    <row r="54" spans="1:16" ht="6" customHeight="1" x14ac:dyDescent="0.25">
      <c r="A54" s="14"/>
      <c r="B54" s="14"/>
      <c r="C54" s="50"/>
      <c r="D54" s="66"/>
      <c r="E54" s="14"/>
      <c r="F54" s="93"/>
      <c r="G54" s="93"/>
      <c r="H54" s="27"/>
      <c r="I54" s="27"/>
      <c r="J54" s="138">
        <v>38</v>
      </c>
      <c r="K54" s="28"/>
      <c r="L54" s="140">
        <f>L58+M56</f>
        <v>-13.5</v>
      </c>
      <c r="M54" s="35"/>
      <c r="N54" s="36"/>
      <c r="O54" s="142">
        <f>LOG10(SUM($D56:$D$200)/SUM($D$20:$D$200))*20</f>
        <v>-13.503512533353552</v>
      </c>
      <c r="P54" s="37"/>
    </row>
    <row r="55" spans="1:16" ht="6" customHeight="1" thickBot="1" x14ac:dyDescent="0.3">
      <c r="A55" s="14"/>
      <c r="B55" s="14"/>
      <c r="C55" s="50"/>
      <c r="D55" s="66"/>
      <c r="E55" s="14"/>
      <c r="F55" s="93"/>
      <c r="G55" s="93"/>
      <c r="H55" s="27"/>
      <c r="I55" s="27"/>
      <c r="J55" s="139"/>
      <c r="K55" s="28"/>
      <c r="L55" s="141"/>
      <c r="M55" s="35"/>
      <c r="N55" s="36"/>
      <c r="O55" s="143"/>
      <c r="P55" s="37"/>
    </row>
    <row r="56" spans="1:16" ht="6" customHeight="1" x14ac:dyDescent="0.25">
      <c r="A56" s="14"/>
      <c r="B56" s="14"/>
      <c r="C56" s="145">
        <f>($F$13*10^(L54/20))-SUM(C60:C$201)</f>
        <v>3352.0962979772339</v>
      </c>
      <c r="D56" s="146">
        <f>VLOOKUP(C56,'E96 resistor values'!$A$2:$A$826,1,TRUE)</f>
        <v>3320</v>
      </c>
      <c r="E56" s="25"/>
      <c r="F56" s="137" t="s">
        <v>110</v>
      </c>
      <c r="G56" s="137"/>
      <c r="H56" s="90"/>
      <c r="I56" s="90"/>
      <c r="J56" s="93"/>
      <c r="K56" s="22"/>
      <c r="L56" s="33"/>
      <c r="M56" s="147">
        <v>1.5</v>
      </c>
      <c r="N56" s="32"/>
      <c r="O56" s="39"/>
      <c r="P56" s="142">
        <f>O54-O58</f>
        <v>1.5008392831534092</v>
      </c>
    </row>
    <row r="57" spans="1:16" ht="6" customHeight="1" thickBot="1" x14ac:dyDescent="0.3">
      <c r="A57" s="14"/>
      <c r="B57" s="14"/>
      <c r="C57" s="145"/>
      <c r="D57" s="146"/>
      <c r="E57" s="93"/>
      <c r="F57" s="137"/>
      <c r="G57" s="137"/>
      <c r="H57" s="90"/>
      <c r="I57" s="90"/>
      <c r="J57" s="93"/>
      <c r="K57" s="22"/>
      <c r="L57" s="33"/>
      <c r="M57" s="148"/>
      <c r="N57" s="32"/>
      <c r="O57" s="39"/>
      <c r="P57" s="143"/>
    </row>
    <row r="58" spans="1:16" ht="6" customHeight="1" x14ac:dyDescent="0.25">
      <c r="A58" s="14"/>
      <c r="B58" s="14"/>
      <c r="C58" s="50"/>
      <c r="D58" s="66"/>
      <c r="E58" s="14"/>
      <c r="F58" s="47"/>
      <c r="G58" s="47"/>
      <c r="H58" s="22"/>
      <c r="I58" s="22"/>
      <c r="J58" s="138">
        <v>37</v>
      </c>
      <c r="K58" s="28"/>
      <c r="L58" s="140">
        <f>L62+M60</f>
        <v>-15</v>
      </c>
      <c r="M58" s="35"/>
      <c r="N58" s="36"/>
      <c r="O58" s="142">
        <f>LOG10(SUM($D60:$D$200)/SUM($D$20:$D$200))*20</f>
        <v>-15.004351816506961</v>
      </c>
      <c r="P58" s="37"/>
    </row>
    <row r="59" spans="1:16" ht="6" customHeight="1" thickBot="1" x14ac:dyDescent="0.3">
      <c r="A59" s="14"/>
      <c r="B59" s="14"/>
      <c r="C59" s="50"/>
      <c r="D59" s="66"/>
      <c r="E59" s="14"/>
      <c r="F59" s="47"/>
      <c r="G59" s="47"/>
      <c r="H59" s="22"/>
      <c r="I59" s="22"/>
      <c r="J59" s="139"/>
      <c r="K59" s="28"/>
      <c r="L59" s="141"/>
      <c r="M59" s="35"/>
      <c r="N59" s="36"/>
      <c r="O59" s="143"/>
      <c r="P59" s="37"/>
    </row>
    <row r="60" spans="1:16" ht="6" customHeight="1" x14ac:dyDescent="0.25">
      <c r="A60" s="14"/>
      <c r="B60" s="14"/>
      <c r="C60" s="145">
        <f>($F$13*10^(L58/20))-SUM(C64:C$201)</f>
        <v>2820.4375394448871</v>
      </c>
      <c r="D60" s="146">
        <f>VLOOKUP(C60,'E96 resistor values'!$A$2:$A$826,1,TRUE)</f>
        <v>2800</v>
      </c>
      <c r="E60" s="25"/>
      <c r="F60" s="137" t="s">
        <v>109</v>
      </c>
      <c r="G60" s="137"/>
      <c r="H60" s="90"/>
      <c r="I60" s="90"/>
      <c r="J60" s="93"/>
      <c r="K60" s="22"/>
      <c r="L60" s="33"/>
      <c r="M60" s="147">
        <v>1.5</v>
      </c>
      <c r="N60" s="32"/>
      <c r="O60" s="39"/>
      <c r="P60" s="142">
        <f>O58-O62</f>
        <v>1.504851004834908</v>
      </c>
    </row>
    <row r="61" spans="1:16" ht="6" customHeight="1" thickBot="1" x14ac:dyDescent="0.3">
      <c r="A61" s="14"/>
      <c r="B61" s="14"/>
      <c r="C61" s="145"/>
      <c r="D61" s="146"/>
      <c r="E61" s="93"/>
      <c r="F61" s="137"/>
      <c r="G61" s="137"/>
      <c r="H61" s="90"/>
      <c r="I61" s="90"/>
      <c r="J61" s="93"/>
      <c r="K61" s="22"/>
      <c r="L61" s="33"/>
      <c r="M61" s="148"/>
      <c r="N61" s="32"/>
      <c r="O61" s="39"/>
      <c r="P61" s="143"/>
    </row>
    <row r="62" spans="1:16" ht="6" customHeight="1" x14ac:dyDescent="0.25">
      <c r="A62" s="14"/>
      <c r="B62" s="14"/>
      <c r="C62" s="50"/>
      <c r="D62" s="66"/>
      <c r="E62" s="14"/>
      <c r="F62" s="47"/>
      <c r="G62" s="47"/>
      <c r="H62" s="22"/>
      <c r="I62" s="22"/>
      <c r="J62" s="138">
        <v>36</v>
      </c>
      <c r="K62" s="28"/>
      <c r="L62" s="140">
        <f>L66+M64</f>
        <v>-16.5</v>
      </c>
      <c r="M62" s="35"/>
      <c r="N62" s="36"/>
      <c r="O62" s="142">
        <f>LOG10(SUM($D64:$D$200)/SUM($D$20:$D$200))*20</f>
        <v>-16.509202821341869</v>
      </c>
      <c r="P62" s="37"/>
    </row>
    <row r="63" spans="1:16" ht="6" customHeight="1" thickBot="1" x14ac:dyDescent="0.3">
      <c r="A63" s="14"/>
      <c r="B63" s="14"/>
      <c r="C63" s="50"/>
      <c r="D63" s="66"/>
      <c r="E63" s="14"/>
      <c r="F63" s="47"/>
      <c r="G63" s="47"/>
      <c r="H63" s="22"/>
      <c r="I63" s="22"/>
      <c r="J63" s="139"/>
      <c r="K63" s="28"/>
      <c r="L63" s="141"/>
      <c r="M63" s="35"/>
      <c r="N63" s="36"/>
      <c r="O63" s="143"/>
      <c r="P63" s="37"/>
    </row>
    <row r="64" spans="1:16" ht="6" customHeight="1" x14ac:dyDescent="0.25">
      <c r="A64" s="14"/>
      <c r="B64" s="14"/>
      <c r="C64" s="145">
        <f>($F$13*10^(L62/20))-SUM(C68:C$201)</f>
        <v>2373.1024430026646</v>
      </c>
      <c r="D64" s="146">
        <f>VLOOKUP(C64,'E96 resistor values'!$A$2:$A$826,1,TRUE)</f>
        <v>2370</v>
      </c>
      <c r="E64" s="25"/>
      <c r="F64" s="137" t="s">
        <v>108</v>
      </c>
      <c r="G64" s="137"/>
      <c r="H64" s="90"/>
      <c r="I64" s="90"/>
      <c r="J64" s="93"/>
      <c r="K64" s="22"/>
      <c r="L64" s="33"/>
      <c r="M64" s="147">
        <v>1.5</v>
      </c>
      <c r="N64" s="32"/>
      <c r="O64" s="39"/>
      <c r="P64" s="142">
        <f>O62-O66</f>
        <v>1.5156103420238196</v>
      </c>
    </row>
    <row r="65" spans="1:16" ht="6" customHeight="1" thickBot="1" x14ac:dyDescent="0.3">
      <c r="A65" s="14"/>
      <c r="B65" s="14"/>
      <c r="C65" s="145"/>
      <c r="D65" s="146"/>
      <c r="E65" s="93"/>
      <c r="F65" s="137"/>
      <c r="G65" s="137"/>
      <c r="H65" s="90"/>
      <c r="I65" s="90"/>
      <c r="J65" s="93"/>
      <c r="K65" s="22"/>
      <c r="L65" s="33"/>
      <c r="M65" s="148"/>
      <c r="N65" s="32"/>
      <c r="O65" s="39"/>
      <c r="P65" s="143"/>
    </row>
    <row r="66" spans="1:16" ht="6" customHeight="1" x14ac:dyDescent="0.25">
      <c r="A66" s="14"/>
      <c r="B66" s="14"/>
      <c r="C66" s="50"/>
      <c r="D66" s="66"/>
      <c r="E66" s="14"/>
      <c r="F66" s="93"/>
      <c r="G66" s="93"/>
      <c r="H66" s="27"/>
      <c r="I66" s="27"/>
      <c r="J66" s="138">
        <v>35</v>
      </c>
      <c r="K66" s="28"/>
      <c r="L66" s="140">
        <f>L70+M68</f>
        <v>-18</v>
      </c>
      <c r="M66" s="35"/>
      <c r="N66" s="36"/>
      <c r="O66" s="142">
        <f>LOG10(SUM($D68:$D$200)/SUM($D$20:$D$200))*20</f>
        <v>-18.024813163365689</v>
      </c>
      <c r="P66" s="37"/>
    </row>
    <row r="67" spans="1:16" ht="6" customHeight="1" thickBot="1" x14ac:dyDescent="0.3">
      <c r="A67" s="14"/>
      <c r="B67" s="14"/>
      <c r="C67" s="50"/>
      <c r="D67" s="66"/>
      <c r="E67" s="14"/>
      <c r="F67" s="93"/>
      <c r="G67" s="93"/>
      <c r="H67" s="27"/>
      <c r="I67" s="27"/>
      <c r="J67" s="139"/>
      <c r="K67" s="28"/>
      <c r="L67" s="141"/>
      <c r="M67" s="35"/>
      <c r="N67" s="36"/>
      <c r="O67" s="143"/>
      <c r="P67" s="37"/>
    </row>
    <row r="68" spans="1:16" ht="6" customHeight="1" x14ac:dyDescent="0.25">
      <c r="A68" s="14"/>
      <c r="B68" s="14"/>
      <c r="C68" s="145">
        <f>($F$13*10^(L66/20))-SUM(C72:C$201)</f>
        <v>1996.7168661687774</v>
      </c>
      <c r="D68" s="146">
        <f>VLOOKUP(C68,'E96 resistor values'!$A$2:$A$826,1,TRUE)</f>
        <v>1960</v>
      </c>
      <c r="E68" s="25"/>
      <c r="F68" s="137" t="s">
        <v>107</v>
      </c>
      <c r="G68" s="137"/>
      <c r="H68" s="90"/>
      <c r="I68" s="90"/>
      <c r="J68" s="93"/>
      <c r="K68" s="22"/>
      <c r="L68" s="33"/>
      <c r="M68" s="147">
        <v>1.5</v>
      </c>
      <c r="N68" s="32"/>
      <c r="O68" s="39"/>
      <c r="P68" s="142">
        <f>O66-O70</f>
        <v>1.4902535122382439</v>
      </c>
    </row>
    <row r="69" spans="1:16" ht="6" customHeight="1" thickBot="1" x14ac:dyDescent="0.3">
      <c r="A69" s="14"/>
      <c r="B69" s="14"/>
      <c r="C69" s="145"/>
      <c r="D69" s="146"/>
      <c r="E69" s="93"/>
      <c r="F69" s="137"/>
      <c r="G69" s="137"/>
      <c r="H69" s="90"/>
      <c r="I69" s="90"/>
      <c r="J69" s="93"/>
      <c r="K69" s="22"/>
      <c r="L69" s="33"/>
      <c r="M69" s="148"/>
      <c r="N69" s="32"/>
      <c r="O69" s="39"/>
      <c r="P69" s="143"/>
    </row>
    <row r="70" spans="1:16" ht="6" customHeight="1" x14ac:dyDescent="0.25">
      <c r="A70" s="14"/>
      <c r="B70" s="14"/>
      <c r="C70" s="50"/>
      <c r="D70" s="66"/>
      <c r="E70" s="14"/>
      <c r="F70" s="93"/>
      <c r="G70" s="93"/>
      <c r="H70" s="27"/>
      <c r="I70" s="27"/>
      <c r="J70" s="138">
        <v>34</v>
      </c>
      <c r="K70" s="28"/>
      <c r="L70" s="140">
        <f>L74+M72</f>
        <v>-19.5</v>
      </c>
      <c r="M70" s="35"/>
      <c r="N70" s="36"/>
      <c r="O70" s="142">
        <f>LOG10(SUM($D72:$D$200)/SUM($D$20:$D$200))*20</f>
        <v>-19.515066675603933</v>
      </c>
      <c r="P70" s="37"/>
    </row>
    <row r="71" spans="1:16" ht="6" customHeight="1" thickBot="1" x14ac:dyDescent="0.3">
      <c r="A71" s="14"/>
      <c r="B71" s="14"/>
      <c r="C71" s="50"/>
      <c r="D71" s="66"/>
      <c r="E71" s="14"/>
      <c r="F71" s="93"/>
      <c r="G71" s="93"/>
      <c r="H71" s="27"/>
      <c r="I71" s="27"/>
      <c r="J71" s="139"/>
      <c r="K71" s="28"/>
      <c r="L71" s="141"/>
      <c r="M71" s="35"/>
      <c r="N71" s="36"/>
      <c r="O71" s="143"/>
      <c r="P71" s="37"/>
    </row>
    <row r="72" spans="1:16" ht="6" customHeight="1" x14ac:dyDescent="0.25">
      <c r="A72" s="14"/>
      <c r="B72" s="14"/>
      <c r="C72" s="145">
        <f>($F$13*10^(L70/20))-SUM(C76:C$201)</f>
        <v>1680.027870435435</v>
      </c>
      <c r="D72" s="146">
        <f>VLOOKUP(C72,'E96 resistor values'!$A$2:$A$826,1,TRUE)</f>
        <v>1650</v>
      </c>
      <c r="E72" s="25"/>
      <c r="F72" s="137" t="s">
        <v>106</v>
      </c>
      <c r="G72" s="137"/>
      <c r="H72" s="90"/>
      <c r="I72" s="90"/>
      <c r="J72" s="93"/>
      <c r="K72" s="22"/>
      <c r="L72" s="33"/>
      <c r="M72" s="147">
        <v>1.5</v>
      </c>
      <c r="N72" s="32"/>
      <c r="O72" s="39"/>
      <c r="P72" s="142">
        <f>O70-O74</f>
        <v>1.4892826290665369</v>
      </c>
    </row>
    <row r="73" spans="1:16" ht="6" customHeight="1" thickBot="1" x14ac:dyDescent="0.3">
      <c r="A73" s="14"/>
      <c r="B73" s="14"/>
      <c r="C73" s="145"/>
      <c r="D73" s="146"/>
      <c r="E73" s="93"/>
      <c r="F73" s="137"/>
      <c r="G73" s="137"/>
      <c r="H73" s="90"/>
      <c r="I73" s="90"/>
      <c r="J73" s="93"/>
      <c r="K73" s="22"/>
      <c r="L73" s="33"/>
      <c r="M73" s="148"/>
      <c r="N73" s="32"/>
      <c r="O73" s="39"/>
      <c r="P73" s="143"/>
    </row>
    <row r="74" spans="1:16" ht="6" customHeight="1" x14ac:dyDescent="0.25">
      <c r="A74" s="14"/>
      <c r="B74" s="14"/>
      <c r="C74" s="50"/>
      <c r="D74" s="66"/>
      <c r="E74" s="14"/>
      <c r="F74" s="47"/>
      <c r="G74" s="47"/>
      <c r="H74" s="22"/>
      <c r="I74" s="22"/>
      <c r="J74" s="138">
        <v>33</v>
      </c>
      <c r="K74" s="28"/>
      <c r="L74" s="140">
        <f>L78+M76</f>
        <v>-21</v>
      </c>
      <c r="M74" s="35"/>
      <c r="N74" s="36"/>
      <c r="O74" s="142">
        <f>LOG10(SUM($D76:$D$200)/SUM($D$20:$D$200))*20</f>
        <v>-21.00434930467047</v>
      </c>
      <c r="P74" s="37"/>
    </row>
    <row r="75" spans="1:16" ht="6" customHeight="1" thickBot="1" x14ac:dyDescent="0.3">
      <c r="A75" s="14"/>
      <c r="B75" s="14"/>
      <c r="C75" s="50"/>
      <c r="D75" s="66"/>
      <c r="E75" s="14"/>
      <c r="F75" s="47"/>
      <c r="G75" s="47"/>
      <c r="H75" s="22"/>
      <c r="I75" s="22"/>
      <c r="J75" s="139"/>
      <c r="K75" s="28"/>
      <c r="L75" s="141"/>
      <c r="M75" s="35"/>
      <c r="N75" s="36"/>
      <c r="O75" s="143"/>
      <c r="P75" s="37"/>
    </row>
    <row r="76" spans="1:16" ht="6" customHeight="1" x14ac:dyDescent="0.25">
      <c r="A76" s="14"/>
      <c r="B76" s="14"/>
      <c r="C76" s="145">
        <f>($F$13*10^(L74/20))-SUM(C80:C$201)</f>
        <v>1413.5672880128986</v>
      </c>
      <c r="D76" s="146">
        <f>VLOOKUP(C76,'E96 resistor values'!$A$2:$A$826,1,TRUE)</f>
        <v>1400</v>
      </c>
      <c r="E76" s="25"/>
      <c r="F76" s="137" t="s">
        <v>105</v>
      </c>
      <c r="G76" s="137"/>
      <c r="H76" s="90"/>
      <c r="I76" s="90"/>
      <c r="J76" s="93"/>
      <c r="K76" s="22"/>
      <c r="L76" s="33"/>
      <c r="M76" s="147">
        <v>1.5</v>
      </c>
      <c r="N76" s="32"/>
      <c r="O76" s="39"/>
      <c r="P76" s="142">
        <f>O74-O78</f>
        <v>1.5009592131431688</v>
      </c>
    </row>
    <row r="77" spans="1:16" ht="6" customHeight="1" thickBot="1" x14ac:dyDescent="0.3">
      <c r="A77" s="14"/>
      <c r="B77" s="14"/>
      <c r="C77" s="145"/>
      <c r="D77" s="146"/>
      <c r="E77" s="93"/>
      <c r="F77" s="137"/>
      <c r="G77" s="137"/>
      <c r="H77" s="90"/>
      <c r="I77" s="90"/>
      <c r="J77" s="93"/>
      <c r="K77" s="22"/>
      <c r="L77" s="33"/>
      <c r="M77" s="148"/>
      <c r="N77" s="32"/>
      <c r="O77" s="39"/>
      <c r="P77" s="143"/>
    </row>
    <row r="78" spans="1:16" ht="6" customHeight="1" x14ac:dyDescent="0.25">
      <c r="A78" s="14"/>
      <c r="B78" s="14"/>
      <c r="C78" s="50"/>
      <c r="D78" s="66"/>
      <c r="E78" s="14"/>
      <c r="F78" s="47"/>
      <c r="G78" s="47"/>
      <c r="H78" s="22"/>
      <c r="I78" s="22"/>
      <c r="J78" s="138">
        <v>32</v>
      </c>
      <c r="K78" s="28"/>
      <c r="L78" s="140">
        <f>L82+M80</f>
        <v>-22.5</v>
      </c>
      <c r="M78" s="35"/>
      <c r="N78" s="36"/>
      <c r="O78" s="142">
        <f>LOG10(SUM($D80:$D$200)/SUM($D$20:$D$200))*20</f>
        <v>-22.505308517813639</v>
      </c>
      <c r="P78" s="37"/>
    </row>
    <row r="79" spans="1:16" ht="6" customHeight="1" thickBot="1" x14ac:dyDescent="0.3">
      <c r="A79" s="14"/>
      <c r="B79" s="14"/>
      <c r="C79" s="50"/>
      <c r="D79" s="66"/>
      <c r="E79" s="14"/>
      <c r="F79" s="47"/>
      <c r="G79" s="47"/>
      <c r="H79" s="22"/>
      <c r="I79" s="22"/>
      <c r="J79" s="139"/>
      <c r="K79" s="28"/>
      <c r="L79" s="141"/>
      <c r="M79" s="35"/>
      <c r="N79" s="36"/>
      <c r="O79" s="143"/>
      <c r="P79" s="37"/>
    </row>
    <row r="80" spans="1:16" ht="6" customHeight="1" x14ac:dyDescent="0.25">
      <c r="A80" s="14"/>
      <c r="B80" s="14"/>
      <c r="C80" s="145">
        <f>($F$13*10^(L78/20))-SUM(C84:C$201)</f>
        <v>1189.3686485226235</v>
      </c>
      <c r="D80" s="146">
        <f>VLOOKUP(C80,'E96 resistor values'!$A$2:$A$826,1,TRUE)</f>
        <v>1180</v>
      </c>
      <c r="E80" s="25"/>
      <c r="F80" s="137" t="s">
        <v>104</v>
      </c>
      <c r="G80" s="137"/>
      <c r="H80" s="90"/>
      <c r="I80" s="90"/>
      <c r="J80" s="93"/>
      <c r="K80" s="22"/>
      <c r="L80" s="33"/>
      <c r="M80" s="147">
        <v>1.5</v>
      </c>
      <c r="N80" s="32"/>
      <c r="O80" s="39"/>
      <c r="P80" s="142">
        <f>O78-O82</f>
        <v>1.5039879617463789</v>
      </c>
    </row>
    <row r="81" spans="1:16" ht="6" customHeight="1" thickBot="1" x14ac:dyDescent="0.3">
      <c r="A81" s="14"/>
      <c r="B81" s="14"/>
      <c r="C81" s="145"/>
      <c r="D81" s="146"/>
      <c r="E81" s="93"/>
      <c r="F81" s="137"/>
      <c r="G81" s="137"/>
      <c r="H81" s="90"/>
      <c r="I81" s="90"/>
      <c r="J81" s="93"/>
      <c r="K81" s="22"/>
      <c r="L81" s="33"/>
      <c r="M81" s="148"/>
      <c r="N81" s="32"/>
      <c r="O81" s="39"/>
      <c r="P81" s="143"/>
    </row>
    <row r="82" spans="1:16" ht="6" customHeight="1" x14ac:dyDescent="0.25">
      <c r="A82" s="14"/>
      <c r="B82" s="14"/>
      <c r="C82" s="50"/>
      <c r="D82" s="66"/>
      <c r="E82" s="14"/>
      <c r="F82" s="93"/>
      <c r="G82" s="93"/>
      <c r="H82" s="27"/>
      <c r="I82" s="27"/>
      <c r="J82" s="138">
        <v>31</v>
      </c>
      <c r="K82" s="28"/>
      <c r="L82" s="140">
        <f>L86+M84</f>
        <v>-24</v>
      </c>
      <c r="M82" s="35"/>
      <c r="N82" s="36"/>
      <c r="O82" s="142">
        <f>LOG10(SUM($D84:$D$200)/SUM($D$20:$D$200))*20</f>
        <v>-24.009296479560017</v>
      </c>
      <c r="P82" s="37"/>
    </row>
    <row r="83" spans="1:16" ht="6" customHeight="1" thickBot="1" x14ac:dyDescent="0.3">
      <c r="A83" s="14"/>
      <c r="B83" s="14"/>
      <c r="C83" s="50"/>
      <c r="D83" s="66"/>
      <c r="E83" s="14"/>
      <c r="F83" s="93"/>
      <c r="G83" s="93"/>
      <c r="H83" s="27"/>
      <c r="I83" s="27"/>
      <c r="J83" s="139"/>
      <c r="K83" s="28"/>
      <c r="L83" s="141"/>
      <c r="M83" s="35"/>
      <c r="N83" s="36"/>
      <c r="O83" s="143"/>
      <c r="P83" s="37"/>
    </row>
    <row r="84" spans="1:16" ht="6" customHeight="1" x14ac:dyDescent="0.25">
      <c r="A84" s="14"/>
      <c r="B84" s="14"/>
      <c r="C84" s="145">
        <f>($F$13*10^(L82/20))-SUM(C88:C$201)</f>
        <v>1000.7290024920494</v>
      </c>
      <c r="D84" s="146">
        <f>VLOOKUP(C84,'E96 resistor values'!$A$2:$A$826,1,TRUE)</f>
        <v>1000</v>
      </c>
      <c r="E84" s="25"/>
      <c r="F84" s="137" t="s">
        <v>103</v>
      </c>
      <c r="G84" s="137"/>
      <c r="H84" s="90"/>
      <c r="I84" s="90"/>
      <c r="J84" s="93"/>
      <c r="K84" s="22"/>
      <c r="L84" s="33"/>
      <c r="M84" s="147">
        <v>1.5</v>
      </c>
      <c r="N84" s="32"/>
      <c r="O84" s="39"/>
      <c r="P84" s="142">
        <f>O82-O86</f>
        <v>1.516588047557871</v>
      </c>
    </row>
    <row r="85" spans="1:16" ht="6" customHeight="1" thickBot="1" x14ac:dyDescent="0.3">
      <c r="A85" s="14"/>
      <c r="B85" s="14"/>
      <c r="C85" s="145"/>
      <c r="D85" s="146"/>
      <c r="E85" s="93"/>
      <c r="F85" s="137"/>
      <c r="G85" s="137"/>
      <c r="H85" s="90"/>
      <c r="I85" s="90"/>
      <c r="J85" s="93"/>
      <c r="K85" s="22"/>
      <c r="L85" s="33"/>
      <c r="M85" s="148"/>
      <c r="N85" s="32"/>
      <c r="O85" s="39"/>
      <c r="P85" s="143"/>
    </row>
    <row r="86" spans="1:16" ht="6" customHeight="1" x14ac:dyDescent="0.25">
      <c r="A86" s="14"/>
      <c r="B86" s="14"/>
      <c r="C86" s="50"/>
      <c r="D86" s="66"/>
      <c r="E86" s="14"/>
      <c r="F86" s="47"/>
      <c r="G86" s="47"/>
      <c r="H86" s="22"/>
      <c r="I86" s="22"/>
      <c r="J86" s="138">
        <v>30</v>
      </c>
      <c r="K86" s="28"/>
      <c r="L86" s="140">
        <f>L90+M88</f>
        <v>-25.5</v>
      </c>
      <c r="M86" s="35"/>
      <c r="N86" s="36"/>
      <c r="O86" s="142">
        <f>LOG10(SUM($D88:$D$200)/SUM($D$20:$D$200))*20</f>
        <v>-25.525884527117888</v>
      </c>
      <c r="P86" s="37"/>
    </row>
    <row r="87" spans="1:16" ht="6" customHeight="1" thickBot="1" x14ac:dyDescent="0.3">
      <c r="A87" s="14"/>
      <c r="B87" s="14"/>
      <c r="C87" s="50"/>
      <c r="D87" s="66"/>
      <c r="E87" s="14"/>
      <c r="F87" s="47"/>
      <c r="G87" s="47"/>
      <c r="H87" s="22"/>
      <c r="I87" s="22"/>
      <c r="J87" s="139"/>
      <c r="K87" s="28"/>
      <c r="L87" s="141"/>
      <c r="M87" s="35"/>
      <c r="N87" s="36"/>
      <c r="O87" s="143"/>
      <c r="P87" s="37"/>
    </row>
    <row r="88" spans="1:16" ht="6" customHeight="1" x14ac:dyDescent="0.25">
      <c r="A88" s="14"/>
      <c r="B88" s="14"/>
      <c r="C88" s="145">
        <f>($F$13*10^(L86/20))-SUM(C92:C$201)</f>
        <v>842.00852080025379</v>
      </c>
      <c r="D88" s="146">
        <f>VLOOKUP(C88,'E96 resistor values'!$A$2:$A$826,1,TRUE)</f>
        <v>825</v>
      </c>
      <c r="E88" s="25"/>
      <c r="F88" s="137" t="s">
        <v>102</v>
      </c>
      <c r="G88" s="137"/>
      <c r="H88" s="90"/>
      <c r="I88" s="90"/>
      <c r="J88" s="93"/>
      <c r="K88" s="22"/>
      <c r="L88" s="33"/>
      <c r="M88" s="147">
        <v>1.5</v>
      </c>
      <c r="N88" s="32"/>
      <c r="O88" s="39"/>
      <c r="P88" s="142">
        <f>O86-O90</f>
        <v>1.4874542472296568</v>
      </c>
    </row>
    <row r="89" spans="1:16" ht="6" customHeight="1" thickBot="1" x14ac:dyDescent="0.3">
      <c r="A89" s="14"/>
      <c r="B89" s="14"/>
      <c r="C89" s="145"/>
      <c r="D89" s="146"/>
      <c r="E89" s="93"/>
      <c r="F89" s="137"/>
      <c r="G89" s="137"/>
      <c r="H89" s="90"/>
      <c r="I89" s="90"/>
      <c r="J89" s="93"/>
      <c r="K89" s="22"/>
      <c r="L89" s="33"/>
      <c r="M89" s="148"/>
      <c r="N89" s="32"/>
      <c r="O89" s="39"/>
      <c r="P89" s="143"/>
    </row>
    <row r="90" spans="1:16" ht="6" customHeight="1" x14ac:dyDescent="0.25">
      <c r="A90" s="14"/>
      <c r="B90" s="14"/>
      <c r="C90" s="50"/>
      <c r="D90" s="66"/>
      <c r="E90" s="14"/>
      <c r="F90" s="47"/>
      <c r="G90" s="47"/>
      <c r="H90" s="22"/>
      <c r="I90" s="22"/>
      <c r="J90" s="138">
        <v>29</v>
      </c>
      <c r="K90" s="28"/>
      <c r="L90" s="140">
        <f>L94+M92</f>
        <v>-27</v>
      </c>
      <c r="M90" s="35"/>
      <c r="N90" s="36"/>
      <c r="O90" s="142">
        <f>LOG10(SUM($D92:$D$200)/SUM($D$20:$D$200))*20</f>
        <v>-27.013338774347545</v>
      </c>
      <c r="P90" s="37"/>
    </row>
    <row r="91" spans="1:16" ht="6" customHeight="1" thickBot="1" x14ac:dyDescent="0.3">
      <c r="A91" s="14"/>
      <c r="B91" s="14"/>
      <c r="C91" s="50"/>
      <c r="D91" s="66"/>
      <c r="E91" s="14"/>
      <c r="F91" s="47"/>
      <c r="G91" s="47"/>
      <c r="H91" s="22"/>
      <c r="I91" s="22"/>
      <c r="J91" s="139"/>
      <c r="K91" s="28"/>
      <c r="L91" s="141"/>
      <c r="M91" s="35"/>
      <c r="N91" s="36"/>
      <c r="O91" s="143"/>
      <c r="P91" s="37"/>
    </row>
    <row r="92" spans="1:16" ht="6" customHeight="1" x14ac:dyDescent="0.25">
      <c r="A92" s="14"/>
      <c r="B92" s="14"/>
      <c r="C92" s="145">
        <f>($F$13*10^(L90/20))-SUM(C96:C$201)</f>
        <v>708.46187862518991</v>
      </c>
      <c r="D92" s="146">
        <f>VLOOKUP(C92,'E96 resistor values'!$A$2:$A$826,1,TRUE)</f>
        <v>698</v>
      </c>
      <c r="E92" s="25"/>
      <c r="F92" s="137" t="s">
        <v>101</v>
      </c>
      <c r="G92" s="137"/>
      <c r="H92" s="90"/>
      <c r="I92" s="90"/>
      <c r="J92" s="93"/>
      <c r="K92" s="22"/>
      <c r="L92" s="33"/>
      <c r="M92" s="147">
        <v>1.5</v>
      </c>
      <c r="N92" s="32"/>
      <c r="O92" s="39"/>
      <c r="P92" s="142">
        <f>O90-O94</f>
        <v>1.4940982369034828</v>
      </c>
    </row>
    <row r="93" spans="1:16" ht="6" customHeight="1" thickBot="1" x14ac:dyDescent="0.3">
      <c r="A93" s="14"/>
      <c r="B93" s="14"/>
      <c r="C93" s="145"/>
      <c r="D93" s="146"/>
      <c r="E93" s="93"/>
      <c r="F93" s="137"/>
      <c r="G93" s="137"/>
      <c r="H93" s="90"/>
      <c r="I93" s="90"/>
      <c r="J93" s="93"/>
      <c r="K93" s="22"/>
      <c r="L93" s="33"/>
      <c r="M93" s="148"/>
      <c r="N93" s="32"/>
      <c r="O93" s="39"/>
      <c r="P93" s="143"/>
    </row>
    <row r="94" spans="1:16" ht="6" customHeight="1" x14ac:dyDescent="0.25">
      <c r="A94" s="14"/>
      <c r="B94" s="14"/>
      <c r="C94" s="50"/>
      <c r="D94" s="66"/>
      <c r="E94" s="14"/>
      <c r="F94" s="93"/>
      <c r="G94" s="93"/>
      <c r="H94" s="27"/>
      <c r="I94" s="27"/>
      <c r="J94" s="138">
        <v>28</v>
      </c>
      <c r="K94" s="28"/>
      <c r="L94" s="140">
        <f>L98+M96</f>
        <v>-28.5</v>
      </c>
      <c r="M94" s="35"/>
      <c r="N94" s="36"/>
      <c r="O94" s="142">
        <f>LOG10(SUM($D96:$D$200)/SUM($D$20:$D$200))*20</f>
        <v>-28.507437011251028</v>
      </c>
      <c r="P94" s="37"/>
    </row>
    <row r="95" spans="1:16" ht="6" customHeight="1" thickBot="1" x14ac:dyDescent="0.3">
      <c r="A95" s="14"/>
      <c r="B95" s="14"/>
      <c r="C95" s="50"/>
      <c r="D95" s="66"/>
      <c r="E95" s="14"/>
      <c r="F95" s="93"/>
      <c r="G95" s="93"/>
      <c r="H95" s="27"/>
      <c r="I95" s="27"/>
      <c r="J95" s="139"/>
      <c r="K95" s="28"/>
      <c r="L95" s="141"/>
      <c r="M95" s="35"/>
      <c r="N95" s="36"/>
      <c r="O95" s="143"/>
      <c r="P95" s="37"/>
    </row>
    <row r="96" spans="1:16" ht="6" customHeight="1" x14ac:dyDescent="0.25">
      <c r="A96" s="14"/>
      <c r="B96" s="14"/>
      <c r="C96" s="145">
        <f>($F$13*10^(L94/20))-SUM(C100:C$201)</f>
        <v>596.09638271606082</v>
      </c>
      <c r="D96" s="146">
        <f>VLOOKUP(C96,'E96 resistor values'!$A$2:$A$826,1,TRUE)</f>
        <v>590</v>
      </c>
      <c r="E96" s="25"/>
      <c r="F96" s="137" t="s">
        <v>100</v>
      </c>
      <c r="G96" s="137"/>
      <c r="H96" s="90"/>
      <c r="I96" s="90"/>
      <c r="J96" s="93"/>
      <c r="K96" s="22"/>
      <c r="L96" s="33"/>
      <c r="M96" s="147">
        <v>1.5</v>
      </c>
      <c r="N96" s="32"/>
      <c r="O96" s="39"/>
      <c r="P96" s="142">
        <f>O94-O98</f>
        <v>1.5005003868566753</v>
      </c>
    </row>
    <row r="97" spans="1:16" ht="6" customHeight="1" thickBot="1" x14ac:dyDescent="0.3">
      <c r="A97" s="14"/>
      <c r="B97" s="14"/>
      <c r="C97" s="145"/>
      <c r="D97" s="146"/>
      <c r="E97" s="93"/>
      <c r="F97" s="137"/>
      <c r="G97" s="137"/>
      <c r="H97" s="90"/>
      <c r="I97" s="90"/>
      <c r="J97" s="93"/>
      <c r="K97" s="22"/>
      <c r="L97" s="33"/>
      <c r="M97" s="148"/>
      <c r="N97" s="32"/>
      <c r="O97" s="39"/>
      <c r="P97" s="143"/>
    </row>
    <row r="98" spans="1:16" ht="6" customHeight="1" x14ac:dyDescent="0.25">
      <c r="A98" s="14"/>
      <c r="B98" s="14"/>
      <c r="C98" s="50"/>
      <c r="D98" s="66"/>
      <c r="E98" s="14"/>
      <c r="F98" s="47"/>
      <c r="G98" s="47"/>
      <c r="H98" s="22"/>
      <c r="I98" s="22"/>
      <c r="J98" s="138">
        <v>27</v>
      </c>
      <c r="K98" s="28"/>
      <c r="L98" s="140">
        <f>L102+M100</f>
        <v>-30</v>
      </c>
      <c r="M98" s="35"/>
      <c r="N98" s="36"/>
      <c r="O98" s="142">
        <f>LOG10(SUM($D100:$D$200)/SUM($D$20:$D$200))*20</f>
        <v>-30.007937398107703</v>
      </c>
      <c r="P98" s="37"/>
    </row>
    <row r="99" spans="1:16" ht="6" customHeight="1" thickBot="1" x14ac:dyDescent="0.3">
      <c r="A99" s="14"/>
      <c r="B99" s="14"/>
      <c r="C99" s="50"/>
      <c r="D99" s="66"/>
      <c r="E99" s="14"/>
      <c r="F99" s="47"/>
      <c r="G99" s="47"/>
      <c r="H99" s="22"/>
      <c r="I99" s="22"/>
      <c r="J99" s="139"/>
      <c r="K99" s="28"/>
      <c r="L99" s="141"/>
      <c r="M99" s="35"/>
      <c r="N99" s="36"/>
      <c r="O99" s="143"/>
      <c r="P99" s="37"/>
    </row>
    <row r="100" spans="1:16" ht="6" customHeight="1" x14ac:dyDescent="0.25">
      <c r="A100" s="14"/>
      <c r="B100" s="14"/>
      <c r="C100" s="145">
        <f>($F$13*10^(L98/20))-SUM(C104:C$201)</f>
        <v>501.55260036956952</v>
      </c>
      <c r="D100" s="146">
        <f>VLOOKUP(C100,'E96 resistor values'!$A$2:$A$826,1,TRUE)</f>
        <v>499</v>
      </c>
      <c r="E100" s="25"/>
      <c r="F100" s="137" t="s">
        <v>99</v>
      </c>
      <c r="G100" s="137"/>
      <c r="H100" s="90"/>
      <c r="I100" s="90"/>
      <c r="J100" s="93"/>
      <c r="K100" s="22"/>
      <c r="L100" s="33"/>
      <c r="M100" s="147">
        <v>1.5</v>
      </c>
      <c r="N100" s="32"/>
      <c r="O100" s="39"/>
      <c r="P100" s="142">
        <f>O98-O102</f>
        <v>1.509101638129426</v>
      </c>
    </row>
    <row r="101" spans="1:16" ht="6" customHeight="1" thickBot="1" x14ac:dyDescent="0.3">
      <c r="A101" s="14"/>
      <c r="B101" s="14"/>
      <c r="C101" s="145"/>
      <c r="D101" s="146"/>
      <c r="E101" s="93"/>
      <c r="F101" s="137"/>
      <c r="G101" s="137"/>
      <c r="H101" s="90"/>
      <c r="I101" s="90"/>
      <c r="J101" s="93"/>
      <c r="K101" s="22"/>
      <c r="L101" s="33"/>
      <c r="M101" s="148"/>
      <c r="N101" s="32"/>
      <c r="O101" s="39"/>
      <c r="P101" s="143"/>
    </row>
    <row r="102" spans="1:16" ht="6" customHeight="1" x14ac:dyDescent="0.25">
      <c r="A102" s="14"/>
      <c r="B102" s="14"/>
      <c r="C102" s="50"/>
      <c r="D102" s="66"/>
      <c r="E102" s="14"/>
      <c r="F102" s="47"/>
      <c r="G102" s="47"/>
      <c r="H102" s="22"/>
      <c r="I102" s="22"/>
      <c r="J102" s="138">
        <v>26</v>
      </c>
      <c r="K102" s="28"/>
      <c r="L102" s="140">
        <f>L106+M104</f>
        <v>-31.5</v>
      </c>
      <c r="M102" s="35"/>
      <c r="N102" s="36"/>
      <c r="O102" s="142">
        <f>LOG10(SUM($D104:$D$200)/SUM($D$20:$D$200))*20</f>
        <v>-31.517039036237129</v>
      </c>
      <c r="P102" s="37"/>
    </row>
    <row r="103" spans="1:16" ht="6" customHeight="1" thickBot="1" x14ac:dyDescent="0.3">
      <c r="A103" s="14"/>
      <c r="B103" s="14"/>
      <c r="C103" s="50"/>
      <c r="D103" s="66"/>
      <c r="E103" s="14"/>
      <c r="F103" s="47"/>
      <c r="G103" s="47"/>
      <c r="H103" s="22"/>
      <c r="I103" s="22"/>
      <c r="J103" s="139"/>
      <c r="K103" s="28"/>
      <c r="L103" s="141"/>
      <c r="M103" s="35"/>
      <c r="N103" s="36"/>
      <c r="O103" s="143"/>
      <c r="P103" s="37"/>
    </row>
    <row r="104" spans="1:16" ht="6" customHeight="1" x14ac:dyDescent="0.25">
      <c r="A104" s="14"/>
      <c r="B104" s="14"/>
      <c r="C104" s="145">
        <f>($F$13*10^(L102/20))-SUM(C108:C$201)</f>
        <v>422.0039212304705</v>
      </c>
      <c r="D104" s="146">
        <f>VLOOKUP(C104,'E96 resistor values'!$A$2:$A$826,1,TRUE)</f>
        <v>422</v>
      </c>
      <c r="E104" s="25"/>
      <c r="F104" s="137" t="s">
        <v>98</v>
      </c>
      <c r="G104" s="137"/>
      <c r="H104" s="90"/>
      <c r="I104" s="90"/>
      <c r="J104" s="93"/>
      <c r="K104" s="22"/>
      <c r="L104" s="33"/>
      <c r="M104" s="147">
        <v>1.5</v>
      </c>
      <c r="N104" s="32"/>
      <c r="O104" s="39"/>
      <c r="P104" s="142">
        <f>O102-O106</f>
        <v>1.5192598406092372</v>
      </c>
    </row>
    <row r="105" spans="1:16" ht="6" customHeight="1" thickBot="1" x14ac:dyDescent="0.3">
      <c r="A105" s="14"/>
      <c r="B105" s="14"/>
      <c r="C105" s="145"/>
      <c r="D105" s="146"/>
      <c r="E105" s="93"/>
      <c r="F105" s="137"/>
      <c r="G105" s="137"/>
      <c r="H105" s="90"/>
      <c r="I105" s="90"/>
      <c r="J105" s="93"/>
      <c r="K105" s="22"/>
      <c r="L105" s="33"/>
      <c r="M105" s="148"/>
      <c r="N105" s="32"/>
      <c r="O105" s="39"/>
      <c r="P105" s="143"/>
    </row>
    <row r="106" spans="1:16" ht="6" customHeight="1" x14ac:dyDescent="0.25">
      <c r="A106" s="14"/>
      <c r="B106" s="14"/>
      <c r="C106" s="50"/>
      <c r="D106" s="66"/>
      <c r="E106" s="14"/>
      <c r="F106" s="93"/>
      <c r="G106" s="93"/>
      <c r="H106" s="27"/>
      <c r="I106" s="27"/>
      <c r="J106" s="138">
        <v>25</v>
      </c>
      <c r="K106" s="28"/>
      <c r="L106" s="140">
        <f>L110+M108</f>
        <v>-33</v>
      </c>
      <c r="M106" s="35"/>
      <c r="N106" s="36"/>
      <c r="O106" s="142">
        <f>LOG10(SUM($D108:$D$200)/SUM($D$20:$D$200))*20</f>
        <v>-33.036298876846367</v>
      </c>
      <c r="P106" s="37"/>
    </row>
    <row r="107" spans="1:16" ht="6" customHeight="1" thickBot="1" x14ac:dyDescent="0.3">
      <c r="A107" s="14"/>
      <c r="B107" s="14"/>
      <c r="C107" s="50"/>
      <c r="D107" s="66"/>
      <c r="E107" s="14"/>
      <c r="F107" s="93"/>
      <c r="G107" s="93"/>
      <c r="H107" s="27"/>
      <c r="I107" s="27"/>
      <c r="J107" s="139"/>
      <c r="K107" s="28"/>
      <c r="L107" s="141"/>
      <c r="M107" s="35"/>
      <c r="N107" s="36"/>
      <c r="O107" s="143"/>
      <c r="P107" s="37"/>
    </row>
    <row r="108" spans="1:16" ht="6" customHeight="1" x14ac:dyDescent="0.25">
      <c r="A108" s="14"/>
      <c r="B108" s="14"/>
      <c r="C108" s="145">
        <f>($F$13*10^(L106/20))-SUM(C112:C$201)</f>
        <v>355.07204907853907</v>
      </c>
      <c r="D108" s="146">
        <f>VLOOKUP(C108,'E96 resistor values'!$A$2:$A$826,1,TRUE)</f>
        <v>348</v>
      </c>
      <c r="E108" s="25"/>
      <c r="F108" s="137" t="s">
        <v>97</v>
      </c>
      <c r="G108" s="137"/>
      <c r="H108" s="90"/>
      <c r="I108" s="90"/>
      <c r="J108" s="93"/>
      <c r="K108" s="22"/>
      <c r="L108" s="33"/>
      <c r="M108" s="147">
        <v>1.5</v>
      </c>
      <c r="N108" s="32"/>
      <c r="O108" s="39"/>
      <c r="P108" s="142">
        <f>O106-O110</f>
        <v>1.4898697126291012</v>
      </c>
    </row>
    <row r="109" spans="1:16" ht="6" customHeight="1" thickBot="1" x14ac:dyDescent="0.3">
      <c r="A109" s="14"/>
      <c r="B109" s="14"/>
      <c r="C109" s="145"/>
      <c r="D109" s="146"/>
      <c r="E109" s="93"/>
      <c r="F109" s="137"/>
      <c r="G109" s="137"/>
      <c r="H109" s="90"/>
      <c r="I109" s="90"/>
      <c r="J109" s="93"/>
      <c r="K109" s="22"/>
      <c r="L109" s="33"/>
      <c r="M109" s="148"/>
      <c r="N109" s="32"/>
      <c r="O109" s="39"/>
      <c r="P109" s="143"/>
    </row>
    <row r="110" spans="1:16" ht="6" customHeight="1" x14ac:dyDescent="0.25">
      <c r="A110" s="14"/>
      <c r="B110" s="14"/>
      <c r="C110" s="50"/>
      <c r="D110" s="66"/>
      <c r="E110" s="14"/>
      <c r="F110" s="47"/>
      <c r="G110" s="47"/>
      <c r="H110" s="22"/>
      <c r="I110" s="22"/>
      <c r="J110" s="138">
        <v>24</v>
      </c>
      <c r="K110" s="28"/>
      <c r="L110" s="140">
        <f>L114+M112</f>
        <v>-34.5</v>
      </c>
      <c r="M110" s="35"/>
      <c r="N110" s="36"/>
      <c r="O110" s="142">
        <f>LOG10(SUM($D112:$D$200)/SUM($D$20:$D$200))*20</f>
        <v>-34.526168589475468</v>
      </c>
      <c r="P110" s="37"/>
    </row>
    <row r="111" spans="1:16" ht="6" customHeight="1" thickBot="1" x14ac:dyDescent="0.3">
      <c r="A111" s="14"/>
      <c r="B111" s="14"/>
      <c r="C111" s="50"/>
      <c r="D111" s="66"/>
      <c r="E111" s="14"/>
      <c r="F111" s="47"/>
      <c r="G111" s="47"/>
      <c r="H111" s="22"/>
      <c r="I111" s="22"/>
      <c r="J111" s="139"/>
      <c r="K111" s="28"/>
      <c r="L111" s="141"/>
      <c r="M111" s="35"/>
      <c r="N111" s="36"/>
      <c r="O111" s="143"/>
      <c r="P111" s="37"/>
    </row>
    <row r="112" spans="1:16" ht="6" customHeight="1" x14ac:dyDescent="0.25">
      <c r="A112" s="14"/>
      <c r="B112" s="14"/>
      <c r="C112" s="145">
        <f>($F$13*10^(L110/20))-SUM(C116:C$201)</f>
        <v>298.75589702868706</v>
      </c>
      <c r="D112" s="146">
        <f>VLOOKUP(C112,'E96 resistor values'!$A$2:$A$826,1,TRUE)</f>
        <v>294</v>
      </c>
      <c r="E112" s="25"/>
      <c r="F112" s="137" t="s">
        <v>2</v>
      </c>
      <c r="G112" s="137"/>
      <c r="H112" s="90"/>
      <c r="I112" s="90"/>
      <c r="J112" s="93"/>
      <c r="K112" s="22"/>
      <c r="L112" s="33"/>
      <c r="M112" s="147">
        <v>1.5</v>
      </c>
      <c r="N112" s="32"/>
      <c r="O112" s="39"/>
      <c r="P112" s="142">
        <f>O110-O114</f>
        <v>1.4945990929398221</v>
      </c>
    </row>
    <row r="113" spans="1:16" ht="6" customHeight="1" thickBot="1" x14ac:dyDescent="0.3">
      <c r="A113" s="14"/>
      <c r="B113" s="14"/>
      <c r="C113" s="145"/>
      <c r="D113" s="146"/>
      <c r="E113" s="93"/>
      <c r="F113" s="137"/>
      <c r="G113" s="137"/>
      <c r="H113" s="90"/>
      <c r="I113" s="90"/>
      <c r="J113" s="93"/>
      <c r="K113" s="22"/>
      <c r="L113" s="33"/>
      <c r="M113" s="148"/>
      <c r="N113" s="32"/>
      <c r="O113" s="39"/>
      <c r="P113" s="143"/>
    </row>
    <row r="114" spans="1:16" ht="6" customHeight="1" x14ac:dyDescent="0.25">
      <c r="A114" s="14"/>
      <c r="B114" s="14"/>
      <c r="C114" s="50"/>
      <c r="D114" s="66"/>
      <c r="E114" s="14"/>
      <c r="F114" s="47"/>
      <c r="G114" s="47"/>
      <c r="H114" s="22"/>
      <c r="I114" s="22"/>
      <c r="J114" s="138">
        <v>23</v>
      </c>
      <c r="K114" s="28"/>
      <c r="L114" s="140">
        <f>L118+M116</f>
        <v>-36</v>
      </c>
      <c r="M114" s="35"/>
      <c r="N114" s="36"/>
      <c r="O114" s="142">
        <f>LOG10(SUM($D116:$D$200)/SUM($D$20:$D$200))*20</f>
        <v>-36.02076768241529</v>
      </c>
      <c r="P114" s="37"/>
    </row>
    <row r="115" spans="1:16" ht="6" customHeight="1" thickBot="1" x14ac:dyDescent="0.3">
      <c r="A115" s="14"/>
      <c r="B115" s="14"/>
      <c r="C115" s="50"/>
      <c r="D115" s="66"/>
      <c r="E115" s="14"/>
      <c r="F115" s="47"/>
      <c r="G115" s="47"/>
      <c r="H115" s="22"/>
      <c r="I115" s="22"/>
      <c r="J115" s="139"/>
      <c r="K115" s="28"/>
      <c r="L115" s="141"/>
      <c r="M115" s="35"/>
      <c r="N115" s="36"/>
      <c r="O115" s="143"/>
      <c r="P115" s="37"/>
    </row>
    <row r="116" spans="1:16" ht="6" customHeight="1" x14ac:dyDescent="0.25">
      <c r="A116" s="14"/>
      <c r="B116" s="14"/>
      <c r="C116" s="145">
        <f>($F$13*10^(L114/20))-SUM(C120:C$201)</f>
        <v>251.37176029778971</v>
      </c>
      <c r="D116" s="146">
        <f>VLOOKUP(C116,'E96 resistor values'!$A$2:$A$826,1,TRUE)</f>
        <v>249</v>
      </c>
      <c r="E116" s="25"/>
      <c r="F116" s="137" t="s">
        <v>3</v>
      </c>
      <c r="G116" s="137"/>
      <c r="H116" s="90"/>
      <c r="I116" s="90"/>
      <c r="J116" s="93"/>
      <c r="K116" s="22"/>
      <c r="L116" s="33"/>
      <c r="M116" s="147">
        <v>1.5</v>
      </c>
      <c r="N116" s="32"/>
      <c r="O116" s="39"/>
      <c r="P116" s="142">
        <f>O114-O118</f>
        <v>1.5043294172100019</v>
      </c>
    </row>
    <row r="117" spans="1:16" ht="6" customHeight="1" thickBot="1" x14ac:dyDescent="0.3">
      <c r="A117" s="14"/>
      <c r="B117" s="14"/>
      <c r="C117" s="145"/>
      <c r="D117" s="146"/>
      <c r="E117" s="93"/>
      <c r="F117" s="137"/>
      <c r="G117" s="137"/>
      <c r="H117" s="90"/>
      <c r="I117" s="90"/>
      <c r="J117" s="93"/>
      <c r="K117" s="22"/>
      <c r="L117" s="33"/>
      <c r="M117" s="148"/>
      <c r="N117" s="32"/>
      <c r="O117" s="39"/>
      <c r="P117" s="143"/>
    </row>
    <row r="118" spans="1:16" ht="6" customHeight="1" x14ac:dyDescent="0.25">
      <c r="A118" s="14"/>
      <c r="B118" s="14"/>
      <c r="C118" s="50"/>
      <c r="D118" s="66"/>
      <c r="E118" s="14"/>
      <c r="F118" s="93"/>
      <c r="G118" s="93"/>
      <c r="H118" s="27"/>
      <c r="I118" s="27"/>
      <c r="J118" s="138">
        <v>22</v>
      </c>
      <c r="K118" s="28"/>
      <c r="L118" s="140">
        <f>L122+M120</f>
        <v>-37.5</v>
      </c>
      <c r="M118" s="35"/>
      <c r="N118" s="36"/>
      <c r="O118" s="142">
        <f>LOG10(SUM($D120:$D$200)/SUM($D$20:$D$200))*20</f>
        <v>-37.525097099625292</v>
      </c>
      <c r="P118" s="37"/>
    </row>
    <row r="119" spans="1:16" ht="6" customHeight="1" thickBot="1" x14ac:dyDescent="0.3">
      <c r="A119" s="14"/>
      <c r="B119" s="14"/>
      <c r="C119" s="50"/>
      <c r="D119" s="66"/>
      <c r="E119" s="14"/>
      <c r="F119" s="93"/>
      <c r="G119" s="93"/>
      <c r="H119" s="27"/>
      <c r="I119" s="27"/>
      <c r="J119" s="139"/>
      <c r="K119" s="28"/>
      <c r="L119" s="141"/>
      <c r="M119" s="35"/>
      <c r="N119" s="36"/>
      <c r="O119" s="143"/>
      <c r="P119" s="37"/>
    </row>
    <row r="120" spans="1:16" ht="6" customHeight="1" x14ac:dyDescent="0.25">
      <c r="A120" s="14"/>
      <c r="B120" s="14"/>
      <c r="C120" s="145">
        <f>($F$13*10^(L118/20))-SUM(C124:C$201)</f>
        <v>211.50297786135934</v>
      </c>
      <c r="D120" s="146">
        <f>VLOOKUP(C120,'E96 resistor values'!$A$2:$A$826,1,TRUE)</f>
        <v>210</v>
      </c>
      <c r="E120" s="25"/>
      <c r="F120" s="137" t="s">
        <v>4</v>
      </c>
      <c r="G120" s="137"/>
      <c r="H120" s="90"/>
      <c r="I120" s="90"/>
      <c r="J120" s="93"/>
      <c r="K120" s="22"/>
      <c r="L120" s="33"/>
      <c r="M120" s="147">
        <v>1.5</v>
      </c>
      <c r="N120" s="32"/>
      <c r="O120" s="39"/>
      <c r="P120" s="142">
        <f>O118-O122</f>
        <v>1.5090133479856078</v>
      </c>
    </row>
    <row r="121" spans="1:16" ht="6" customHeight="1" thickBot="1" x14ac:dyDescent="0.3">
      <c r="A121" s="14"/>
      <c r="B121" s="14"/>
      <c r="C121" s="145"/>
      <c r="D121" s="146"/>
      <c r="E121" s="93"/>
      <c r="F121" s="137"/>
      <c r="G121" s="137"/>
      <c r="H121" s="90"/>
      <c r="I121" s="90"/>
      <c r="J121" s="93"/>
      <c r="K121" s="22"/>
      <c r="L121" s="33"/>
      <c r="M121" s="148"/>
      <c r="N121" s="32"/>
      <c r="O121" s="39"/>
      <c r="P121" s="143"/>
    </row>
    <row r="122" spans="1:16" ht="6" customHeight="1" x14ac:dyDescent="0.25">
      <c r="A122" s="14"/>
      <c r="B122" s="14"/>
      <c r="C122" s="50"/>
      <c r="D122" s="66"/>
      <c r="E122" s="14"/>
      <c r="F122" s="47"/>
      <c r="G122" s="47"/>
      <c r="H122" s="22"/>
      <c r="I122" s="22"/>
      <c r="J122" s="138">
        <v>21</v>
      </c>
      <c r="K122" s="28"/>
      <c r="L122" s="140">
        <f>L126+M124</f>
        <v>-39</v>
      </c>
      <c r="M122" s="35"/>
      <c r="N122" s="36"/>
      <c r="O122" s="142">
        <f>LOG10(SUM($D124:$D$200)/SUM($D$20:$D$200))*20</f>
        <v>-39.0341104476109</v>
      </c>
      <c r="P122" s="37"/>
    </row>
    <row r="123" spans="1:16" ht="6" customHeight="1" thickBot="1" x14ac:dyDescent="0.3">
      <c r="A123" s="14"/>
      <c r="B123" s="14"/>
      <c r="C123" s="50"/>
      <c r="D123" s="66"/>
      <c r="E123" s="14"/>
      <c r="F123" s="47"/>
      <c r="G123" s="47"/>
      <c r="H123" s="22"/>
      <c r="I123" s="22"/>
      <c r="J123" s="139"/>
      <c r="K123" s="28"/>
      <c r="L123" s="141"/>
      <c r="M123" s="35"/>
      <c r="N123" s="36"/>
      <c r="O123" s="143"/>
      <c r="P123" s="37"/>
    </row>
    <row r="124" spans="1:16" ht="6" customHeight="1" x14ac:dyDescent="0.25">
      <c r="A124" s="14"/>
      <c r="B124" s="14"/>
      <c r="C124" s="145">
        <f>($F$13*10^(L122/20))-SUM(C128:C$201)</f>
        <v>177.95757801604032</v>
      </c>
      <c r="D124" s="146">
        <f>VLOOKUP(C124,'E96 resistor values'!$A$2:$A$826,1,TRUE)</f>
        <v>174</v>
      </c>
      <c r="E124" s="25"/>
      <c r="F124" s="137" t="s">
        <v>5</v>
      </c>
      <c r="G124" s="137"/>
      <c r="H124" s="90"/>
      <c r="I124" s="90"/>
      <c r="J124" s="93"/>
      <c r="K124" s="22"/>
      <c r="L124" s="33"/>
      <c r="M124" s="147">
        <v>1.5</v>
      </c>
      <c r="N124" s="32"/>
      <c r="O124" s="39"/>
      <c r="P124" s="142">
        <f>O122-O126</f>
        <v>1.4856122610795026</v>
      </c>
    </row>
    <row r="125" spans="1:16" ht="6" customHeight="1" thickBot="1" x14ac:dyDescent="0.3">
      <c r="A125" s="14"/>
      <c r="B125" s="14"/>
      <c r="C125" s="145"/>
      <c r="D125" s="146"/>
      <c r="E125" s="93"/>
      <c r="F125" s="137"/>
      <c r="G125" s="137"/>
      <c r="H125" s="90"/>
      <c r="I125" s="90"/>
      <c r="J125" s="93"/>
      <c r="K125" s="22"/>
      <c r="L125" s="33"/>
      <c r="M125" s="148"/>
      <c r="N125" s="32"/>
      <c r="O125" s="39"/>
      <c r="P125" s="143"/>
    </row>
    <row r="126" spans="1:16" ht="6" customHeight="1" x14ac:dyDescent="0.25">
      <c r="A126" s="14"/>
      <c r="B126" s="14"/>
      <c r="C126" s="50"/>
      <c r="D126" s="66"/>
      <c r="E126" s="14"/>
      <c r="F126" s="47"/>
      <c r="G126" s="47"/>
      <c r="H126" s="22"/>
      <c r="I126" s="22"/>
      <c r="J126" s="138">
        <v>20</v>
      </c>
      <c r="K126" s="28"/>
      <c r="L126" s="140">
        <f>L130+M128</f>
        <v>-40.5</v>
      </c>
      <c r="M126" s="35"/>
      <c r="N126" s="36"/>
      <c r="O126" s="142">
        <f>LOG10(SUM($D128:$D$200)/SUM($D$20:$D$200))*20</f>
        <v>-40.519722708690402</v>
      </c>
      <c r="P126" s="37"/>
    </row>
    <row r="127" spans="1:16" ht="6" customHeight="1" thickBot="1" x14ac:dyDescent="0.3">
      <c r="A127" s="14"/>
      <c r="B127" s="14"/>
      <c r="C127" s="50"/>
      <c r="D127" s="66"/>
      <c r="E127" s="14"/>
      <c r="F127" s="47"/>
      <c r="G127" s="47"/>
      <c r="H127" s="22"/>
      <c r="I127" s="22"/>
      <c r="J127" s="139"/>
      <c r="K127" s="28"/>
      <c r="L127" s="141"/>
      <c r="M127" s="35"/>
      <c r="N127" s="36"/>
      <c r="O127" s="143"/>
      <c r="P127" s="37"/>
    </row>
    <row r="128" spans="1:16" ht="6" customHeight="1" x14ac:dyDescent="0.25">
      <c r="A128" s="14"/>
      <c r="B128" s="14"/>
      <c r="C128" s="145">
        <f>($F$13*10^(L126/20))-SUM(C132:C$201)</f>
        <v>149.73264156164203</v>
      </c>
      <c r="D128" s="146">
        <f>VLOOKUP(C128,'E96 resistor values'!$A$2:$A$826,1,TRUE)</f>
        <v>147</v>
      </c>
      <c r="E128" s="25"/>
      <c r="F128" s="137" t="s">
        <v>6</v>
      </c>
      <c r="G128" s="137"/>
      <c r="H128" s="90"/>
      <c r="I128" s="90"/>
      <c r="J128" s="93"/>
      <c r="K128" s="22"/>
      <c r="L128" s="33"/>
      <c r="M128" s="147">
        <v>1.5</v>
      </c>
      <c r="N128" s="32"/>
      <c r="O128" s="39"/>
      <c r="P128" s="142">
        <f>O126-O130</f>
        <v>1.4895302587830344</v>
      </c>
    </row>
    <row r="129" spans="1:16" ht="6" customHeight="1" thickBot="1" x14ac:dyDescent="0.3">
      <c r="A129" s="14"/>
      <c r="B129" s="14"/>
      <c r="C129" s="145"/>
      <c r="D129" s="146"/>
      <c r="E129" s="93"/>
      <c r="F129" s="137"/>
      <c r="G129" s="137"/>
      <c r="H129" s="90"/>
      <c r="I129" s="90"/>
      <c r="J129" s="93"/>
      <c r="K129" s="22"/>
      <c r="L129" s="33"/>
      <c r="M129" s="148"/>
      <c r="N129" s="32"/>
      <c r="O129" s="39"/>
      <c r="P129" s="143"/>
    </row>
    <row r="130" spans="1:16" ht="6" customHeight="1" x14ac:dyDescent="0.25">
      <c r="A130" s="14"/>
      <c r="B130" s="14"/>
      <c r="C130" s="50"/>
      <c r="D130" s="66"/>
      <c r="E130" s="14"/>
      <c r="F130" s="93"/>
      <c r="G130" s="93"/>
      <c r="H130" s="27"/>
      <c r="I130" s="27"/>
      <c r="J130" s="138">
        <v>19</v>
      </c>
      <c r="K130" s="28"/>
      <c r="L130" s="140">
        <f>L134+M132</f>
        <v>-42</v>
      </c>
      <c r="M130" s="35"/>
      <c r="N130" s="36"/>
      <c r="O130" s="142">
        <f>LOG10(SUM($D132:$D$200)/SUM($D$20:$D$200))*20</f>
        <v>-42.009252967473437</v>
      </c>
      <c r="P130" s="37"/>
    </row>
    <row r="131" spans="1:16" ht="6" customHeight="1" thickBot="1" x14ac:dyDescent="0.3">
      <c r="A131" s="14"/>
      <c r="B131" s="14"/>
      <c r="C131" s="50"/>
      <c r="D131" s="66"/>
      <c r="E131" s="14"/>
      <c r="F131" s="93"/>
      <c r="G131" s="93"/>
      <c r="H131" s="27"/>
      <c r="I131" s="27"/>
      <c r="J131" s="139"/>
      <c r="K131" s="28"/>
      <c r="L131" s="141"/>
      <c r="M131" s="35"/>
      <c r="N131" s="36"/>
      <c r="O131" s="143"/>
      <c r="P131" s="37"/>
    </row>
    <row r="132" spans="1:16" ht="6" customHeight="1" x14ac:dyDescent="0.25">
      <c r="A132" s="14"/>
      <c r="B132" s="14"/>
      <c r="C132" s="145">
        <f>($F$13*10^(L130/20))-SUM(C136:C$201)</f>
        <v>125.9843171556663</v>
      </c>
      <c r="D132" s="146">
        <f>VLOOKUP(C132,'E96 resistor values'!$A$2:$A$826,1,TRUE)</f>
        <v>124</v>
      </c>
      <c r="E132" s="25"/>
      <c r="F132" s="137" t="s">
        <v>7</v>
      </c>
      <c r="G132" s="137"/>
      <c r="H132" s="90"/>
      <c r="I132" s="90"/>
      <c r="J132" s="93"/>
      <c r="K132" s="22"/>
      <c r="L132" s="33"/>
      <c r="M132" s="147">
        <v>1.5</v>
      </c>
      <c r="N132" s="32"/>
      <c r="O132" s="39"/>
      <c r="P132" s="142">
        <f>O130-O134</f>
        <v>1.4917052330390632</v>
      </c>
    </row>
    <row r="133" spans="1:16" ht="6" customHeight="1" thickBot="1" x14ac:dyDescent="0.3">
      <c r="A133" s="14"/>
      <c r="B133" s="14"/>
      <c r="C133" s="145"/>
      <c r="D133" s="146"/>
      <c r="E133" s="93"/>
      <c r="F133" s="137"/>
      <c r="G133" s="137"/>
      <c r="H133" s="90"/>
      <c r="I133" s="90"/>
      <c r="J133" s="93"/>
      <c r="K133" s="22"/>
      <c r="L133" s="33"/>
      <c r="M133" s="148"/>
      <c r="N133" s="32"/>
      <c r="O133" s="39"/>
      <c r="P133" s="143"/>
    </row>
    <row r="134" spans="1:16" ht="6" customHeight="1" x14ac:dyDescent="0.25">
      <c r="A134" s="14"/>
      <c r="B134" s="14"/>
      <c r="C134" s="50"/>
      <c r="D134" s="66"/>
      <c r="E134" s="14"/>
      <c r="F134" s="47"/>
      <c r="G134" s="47"/>
      <c r="H134" s="22"/>
      <c r="I134" s="22"/>
      <c r="J134" s="138">
        <v>18</v>
      </c>
      <c r="K134" s="28"/>
      <c r="L134" s="140">
        <f>L138+M136</f>
        <v>-43.5</v>
      </c>
      <c r="M134" s="35"/>
      <c r="N134" s="36"/>
      <c r="O134" s="142">
        <f>LOG10(SUM($D136:$D$200)/SUM($D$20:$D$200))*20</f>
        <v>-43.5009582005125</v>
      </c>
      <c r="P134" s="37"/>
    </row>
    <row r="135" spans="1:16" ht="6" customHeight="1" thickBot="1" x14ac:dyDescent="0.3">
      <c r="A135" s="14"/>
      <c r="B135" s="14"/>
      <c r="C135" s="50"/>
      <c r="D135" s="66"/>
      <c r="E135" s="14"/>
      <c r="F135" s="47"/>
      <c r="G135" s="47"/>
      <c r="H135" s="22"/>
      <c r="I135" s="22"/>
      <c r="J135" s="139"/>
      <c r="K135" s="28"/>
      <c r="L135" s="141"/>
      <c r="M135" s="35"/>
      <c r="N135" s="36"/>
      <c r="O135" s="143"/>
      <c r="P135" s="37"/>
    </row>
    <row r="136" spans="1:16" ht="6" customHeight="1" x14ac:dyDescent="0.25">
      <c r="A136" s="14"/>
      <c r="B136" s="14"/>
      <c r="C136" s="145">
        <f>($F$13*10^(L134/20))-SUM(C140:C$201)</f>
        <v>106.00259237826606</v>
      </c>
      <c r="D136" s="146">
        <f>VLOOKUP(C136,'E96 resistor values'!$A$2:$A$826,1,TRUE)</f>
        <v>105</v>
      </c>
      <c r="E136" s="25"/>
      <c r="F136" s="137" t="s">
        <v>8</v>
      </c>
      <c r="G136" s="137"/>
      <c r="H136" s="90"/>
      <c r="I136" s="90"/>
      <c r="J136" s="93"/>
      <c r="K136" s="22"/>
      <c r="L136" s="33"/>
      <c r="M136" s="147">
        <v>1.5</v>
      </c>
      <c r="N136" s="32"/>
      <c r="O136" s="39"/>
      <c r="P136" s="142">
        <f>O134-O138</f>
        <v>1.5005507244265672</v>
      </c>
    </row>
    <row r="137" spans="1:16" ht="6" customHeight="1" thickBot="1" x14ac:dyDescent="0.3">
      <c r="A137" s="14"/>
      <c r="B137" s="14"/>
      <c r="C137" s="145"/>
      <c r="D137" s="146"/>
      <c r="E137" s="93"/>
      <c r="F137" s="137"/>
      <c r="G137" s="137"/>
      <c r="H137" s="90"/>
      <c r="I137" s="90"/>
      <c r="J137" s="93"/>
      <c r="K137" s="22"/>
      <c r="L137" s="33"/>
      <c r="M137" s="148"/>
      <c r="N137" s="32"/>
      <c r="O137" s="39"/>
      <c r="P137" s="143"/>
    </row>
    <row r="138" spans="1:16" ht="6" customHeight="1" x14ac:dyDescent="0.25">
      <c r="A138" s="14"/>
      <c r="B138" s="14"/>
      <c r="C138" s="50"/>
      <c r="D138" s="66"/>
      <c r="E138" s="14"/>
      <c r="F138" s="47"/>
      <c r="G138" s="47"/>
      <c r="H138" s="22"/>
      <c r="I138" s="22"/>
      <c r="J138" s="138">
        <v>17</v>
      </c>
      <c r="K138" s="28"/>
      <c r="L138" s="140">
        <f>L142+M140</f>
        <v>-45</v>
      </c>
      <c r="M138" s="35"/>
      <c r="N138" s="36"/>
      <c r="O138" s="142">
        <f>LOG10(SUM($D140:$D$200)/SUM($D$20:$D$200))*20</f>
        <v>-45.001508924939067</v>
      </c>
      <c r="P138" s="37"/>
    </row>
    <row r="139" spans="1:16" ht="6" customHeight="1" thickBot="1" x14ac:dyDescent="0.3">
      <c r="A139" s="14"/>
      <c r="B139" s="14"/>
      <c r="C139" s="50"/>
      <c r="D139" s="66"/>
      <c r="E139" s="14"/>
      <c r="F139" s="47"/>
      <c r="G139" s="47"/>
      <c r="H139" s="22"/>
      <c r="I139" s="22"/>
      <c r="J139" s="139"/>
      <c r="K139" s="28"/>
      <c r="L139" s="141"/>
      <c r="M139" s="35"/>
      <c r="N139" s="36"/>
      <c r="O139" s="143"/>
      <c r="P139" s="37"/>
    </row>
    <row r="140" spans="1:16" ht="6" customHeight="1" x14ac:dyDescent="0.25">
      <c r="A140" s="14"/>
      <c r="B140" s="14"/>
      <c r="C140" s="145">
        <f>($F$13*10^(L138/20))-SUM(C144:C$201)</f>
        <v>89.190066228868545</v>
      </c>
      <c r="D140" s="146">
        <f>VLOOKUP(C140,'E96 resistor values'!$A$2:$A$826,1,TRUE)</f>
        <v>88.7</v>
      </c>
      <c r="E140" s="25"/>
      <c r="F140" s="137" t="s">
        <v>9</v>
      </c>
      <c r="G140" s="137"/>
      <c r="H140" s="90"/>
      <c r="I140" s="90"/>
      <c r="J140" s="93"/>
      <c r="K140" s="22"/>
      <c r="L140" s="33"/>
      <c r="M140" s="147">
        <v>1.5</v>
      </c>
      <c r="N140" s="32"/>
      <c r="O140" s="39"/>
      <c r="P140" s="142">
        <f>O138-O142</f>
        <v>1.5072117095012771</v>
      </c>
    </row>
    <row r="141" spans="1:16" ht="6" customHeight="1" thickBot="1" x14ac:dyDescent="0.3">
      <c r="A141" s="14"/>
      <c r="B141" s="14"/>
      <c r="C141" s="145"/>
      <c r="D141" s="146"/>
      <c r="E141" s="93"/>
      <c r="F141" s="137"/>
      <c r="G141" s="137"/>
      <c r="H141" s="90"/>
      <c r="I141" s="90"/>
      <c r="J141" s="93"/>
      <c r="K141" s="22"/>
      <c r="L141" s="33"/>
      <c r="M141" s="148"/>
      <c r="N141" s="32"/>
      <c r="O141" s="39"/>
      <c r="P141" s="143"/>
    </row>
    <row r="142" spans="1:16" ht="6" customHeight="1" x14ac:dyDescent="0.25">
      <c r="A142" s="14"/>
      <c r="B142" s="14"/>
      <c r="C142" s="50"/>
      <c r="D142" s="66"/>
      <c r="E142" s="14"/>
      <c r="F142" s="93"/>
      <c r="G142" s="93"/>
      <c r="H142" s="27"/>
      <c r="I142" s="27"/>
      <c r="J142" s="138">
        <v>16</v>
      </c>
      <c r="K142" s="28"/>
      <c r="L142" s="140">
        <f>L146+M144</f>
        <v>-46.5</v>
      </c>
      <c r="M142" s="35"/>
      <c r="N142" s="36"/>
      <c r="O142" s="142">
        <f>LOG10(SUM($D144:$D$200)/SUM($D$20:$D$200))*20</f>
        <v>-46.508720634440344</v>
      </c>
      <c r="P142" s="37"/>
    </row>
    <row r="143" spans="1:16" ht="6" customHeight="1" thickBot="1" x14ac:dyDescent="0.3">
      <c r="A143" s="14"/>
      <c r="B143" s="14"/>
      <c r="C143" s="50"/>
      <c r="D143" s="66"/>
      <c r="E143" s="14"/>
      <c r="F143" s="93"/>
      <c r="G143" s="93"/>
      <c r="H143" s="27"/>
      <c r="I143" s="27"/>
      <c r="J143" s="139"/>
      <c r="K143" s="28"/>
      <c r="L143" s="141"/>
      <c r="M143" s="35"/>
      <c r="N143" s="36"/>
      <c r="O143" s="143"/>
      <c r="P143" s="37"/>
    </row>
    <row r="144" spans="1:16" ht="6" customHeight="1" x14ac:dyDescent="0.25">
      <c r="A144" s="14"/>
      <c r="B144" s="14"/>
      <c r="C144" s="145">
        <f>($F$13*10^(L142/20))-SUM(C148:C$201)</f>
        <v>75.04408840798294</v>
      </c>
      <c r="D144" s="146">
        <f>VLOOKUP(C144,'E96 resistor values'!$A$2:$A$826,1,TRUE)</f>
        <v>75</v>
      </c>
      <c r="E144" s="25"/>
      <c r="F144" s="137" t="s">
        <v>10</v>
      </c>
      <c r="G144" s="137"/>
      <c r="H144" s="90"/>
      <c r="I144" s="90"/>
      <c r="J144" s="93"/>
      <c r="K144" s="22"/>
      <c r="L144" s="33"/>
      <c r="M144" s="147">
        <v>1.5</v>
      </c>
      <c r="N144" s="32"/>
      <c r="O144" s="39"/>
      <c r="P144" s="142">
        <f>O142-O146</f>
        <v>1.516711946147062</v>
      </c>
    </row>
    <row r="145" spans="1:16" ht="6" customHeight="1" thickBot="1" x14ac:dyDescent="0.3">
      <c r="A145" s="14"/>
      <c r="B145" s="14"/>
      <c r="C145" s="145"/>
      <c r="D145" s="146"/>
      <c r="E145" s="93"/>
      <c r="F145" s="137"/>
      <c r="G145" s="137"/>
      <c r="H145" s="90"/>
      <c r="I145" s="90"/>
      <c r="J145" s="93"/>
      <c r="K145" s="22"/>
      <c r="L145" s="33"/>
      <c r="M145" s="148"/>
      <c r="N145" s="32"/>
      <c r="O145" s="39"/>
      <c r="P145" s="143"/>
    </row>
    <row r="146" spans="1:16" ht="6" customHeight="1" x14ac:dyDescent="0.25">
      <c r="A146" s="14"/>
      <c r="B146" s="14"/>
      <c r="C146" s="50"/>
      <c r="D146" s="66"/>
      <c r="E146" s="14"/>
      <c r="F146" s="47"/>
      <c r="G146" s="47"/>
      <c r="H146" s="22"/>
      <c r="I146" s="22"/>
      <c r="J146" s="138">
        <v>15</v>
      </c>
      <c r="K146" s="28"/>
      <c r="L146" s="140">
        <f>L150+M148</f>
        <v>-48</v>
      </c>
      <c r="M146" s="35"/>
      <c r="N146" s="36"/>
      <c r="O146" s="142">
        <f>LOG10(SUM($D148:$D$200)/SUM($D$20:$D$200))*20</f>
        <v>-48.025432580587406</v>
      </c>
      <c r="P146" s="37"/>
    </row>
    <row r="147" spans="1:16" ht="6" customHeight="1" thickBot="1" x14ac:dyDescent="0.3">
      <c r="A147" s="14"/>
      <c r="B147" s="14"/>
      <c r="C147" s="50"/>
      <c r="D147" s="66"/>
      <c r="E147" s="14"/>
      <c r="F147" s="47"/>
      <c r="G147" s="47"/>
      <c r="H147" s="22"/>
      <c r="I147" s="22"/>
      <c r="J147" s="139"/>
      <c r="K147" s="28"/>
      <c r="L147" s="141"/>
      <c r="M147" s="35"/>
      <c r="N147" s="36"/>
      <c r="O147" s="143"/>
      <c r="P147" s="37"/>
    </row>
    <row r="148" spans="1:16" ht="6" customHeight="1" x14ac:dyDescent="0.25">
      <c r="A148" s="14"/>
      <c r="B148" s="14"/>
      <c r="C148" s="145">
        <f>($F$13*10^(L146/20))-SUM(C152:C$201)</f>
        <v>63.141731395669694</v>
      </c>
      <c r="D148" s="146">
        <f>VLOOKUP(C148,'E96 resistor values'!$A$2:$A$826,1,TRUE)</f>
        <v>61.9</v>
      </c>
      <c r="E148" s="25"/>
      <c r="F148" s="137" t="s">
        <v>11</v>
      </c>
      <c r="G148" s="137"/>
      <c r="H148" s="90"/>
      <c r="I148" s="90"/>
      <c r="J148" s="93"/>
      <c r="K148" s="22"/>
      <c r="L148" s="33"/>
      <c r="M148" s="147">
        <v>1.5</v>
      </c>
      <c r="N148" s="32"/>
      <c r="O148" s="39"/>
      <c r="P148" s="142">
        <f>O146-O150</f>
        <v>1.4882543141449318</v>
      </c>
    </row>
    <row r="149" spans="1:16" ht="6" customHeight="1" thickBot="1" x14ac:dyDescent="0.3">
      <c r="A149" s="14"/>
      <c r="B149" s="14"/>
      <c r="C149" s="145"/>
      <c r="D149" s="146"/>
      <c r="E149" s="93"/>
      <c r="F149" s="137"/>
      <c r="G149" s="137"/>
      <c r="H149" s="90"/>
      <c r="I149" s="90"/>
      <c r="J149" s="93"/>
      <c r="K149" s="22"/>
      <c r="L149" s="33"/>
      <c r="M149" s="148"/>
      <c r="N149" s="32"/>
      <c r="O149" s="39"/>
      <c r="P149" s="143"/>
    </row>
    <row r="150" spans="1:16" ht="6" customHeight="1" x14ac:dyDescent="0.25">
      <c r="A150" s="14"/>
      <c r="B150" s="14"/>
      <c r="C150" s="50"/>
      <c r="D150" s="66"/>
      <c r="E150" s="14"/>
      <c r="F150" s="47"/>
      <c r="G150" s="47"/>
      <c r="H150" s="22"/>
      <c r="I150" s="22"/>
      <c r="J150" s="138">
        <v>14</v>
      </c>
      <c r="K150" s="28"/>
      <c r="L150" s="140">
        <f>L154+M152</f>
        <v>-49.5</v>
      </c>
      <c r="M150" s="35"/>
      <c r="N150" s="36"/>
      <c r="O150" s="142">
        <f>LOG10(SUM($D152:$D$200)/SUM($D$20:$D$200))*20</f>
        <v>-49.513686894732338</v>
      </c>
      <c r="P150" s="37"/>
    </row>
    <row r="151" spans="1:16" ht="6" customHeight="1" thickBot="1" x14ac:dyDescent="0.3">
      <c r="A151" s="14"/>
      <c r="B151" s="14"/>
      <c r="C151" s="50"/>
      <c r="D151" s="66"/>
      <c r="E151" s="14"/>
      <c r="F151" s="47"/>
      <c r="G151" s="47"/>
      <c r="H151" s="22"/>
      <c r="I151" s="22"/>
      <c r="J151" s="139"/>
      <c r="K151" s="28"/>
      <c r="L151" s="141"/>
      <c r="M151" s="35"/>
      <c r="N151" s="36"/>
      <c r="O151" s="143"/>
      <c r="P151" s="37"/>
    </row>
    <row r="152" spans="1:16" ht="6" customHeight="1" x14ac:dyDescent="0.25">
      <c r="A152" s="14"/>
      <c r="B152" s="14"/>
      <c r="C152" s="145">
        <f>($F$13*10^(L150/20))-SUM(C156:C$201)</f>
        <v>53.127146031382324</v>
      </c>
      <c r="D152" s="146">
        <f>VLOOKUP(C152,'E96 resistor values'!$A$2:$A$826,1,TRUE)</f>
        <v>52.3</v>
      </c>
      <c r="E152" s="25"/>
      <c r="F152" s="137" t="s">
        <v>12</v>
      </c>
      <c r="G152" s="137"/>
      <c r="H152" s="90"/>
      <c r="I152" s="90"/>
      <c r="J152" s="93"/>
      <c r="K152" s="22"/>
      <c r="L152" s="33"/>
      <c r="M152" s="147">
        <v>1.5</v>
      </c>
      <c r="N152" s="32"/>
      <c r="O152" s="39"/>
      <c r="P152" s="142">
        <f>O150-O154</f>
        <v>1.4928362769358543</v>
      </c>
    </row>
    <row r="153" spans="1:16" ht="6" customHeight="1" thickBot="1" x14ac:dyDescent="0.3">
      <c r="A153" s="14"/>
      <c r="B153" s="14"/>
      <c r="C153" s="145"/>
      <c r="D153" s="146"/>
      <c r="E153" s="93"/>
      <c r="F153" s="137"/>
      <c r="G153" s="137"/>
      <c r="H153" s="90"/>
      <c r="I153" s="90"/>
      <c r="J153" s="93"/>
      <c r="K153" s="22"/>
      <c r="L153" s="33"/>
      <c r="M153" s="148"/>
      <c r="N153" s="32"/>
      <c r="O153" s="39"/>
      <c r="P153" s="143"/>
    </row>
    <row r="154" spans="1:16" ht="6" customHeight="1" x14ac:dyDescent="0.25">
      <c r="A154" s="14"/>
      <c r="B154" s="14"/>
      <c r="C154" s="50"/>
      <c r="D154" s="66"/>
      <c r="E154" s="14"/>
      <c r="F154" s="93"/>
      <c r="G154" s="93"/>
      <c r="H154" s="27"/>
      <c r="I154" s="27"/>
      <c r="J154" s="138">
        <v>13</v>
      </c>
      <c r="K154" s="28"/>
      <c r="L154" s="140">
        <f>L158+M156</f>
        <v>-51</v>
      </c>
      <c r="M154" s="35"/>
      <c r="N154" s="36"/>
      <c r="O154" s="142">
        <f>LOG10(SUM($D156:$D$200)/SUM($D$20:$D$200))*20</f>
        <v>-51.006523171668192</v>
      </c>
      <c r="P154" s="37"/>
    </row>
    <row r="155" spans="1:16" ht="6" customHeight="1" thickBot="1" x14ac:dyDescent="0.3">
      <c r="A155" s="14"/>
      <c r="B155" s="14"/>
      <c r="C155" s="50"/>
      <c r="D155" s="66"/>
      <c r="E155" s="14"/>
      <c r="F155" s="93"/>
      <c r="G155" s="93"/>
      <c r="H155" s="27"/>
      <c r="I155" s="27"/>
      <c r="J155" s="139"/>
      <c r="K155" s="28"/>
      <c r="L155" s="141"/>
      <c r="M155" s="35"/>
      <c r="N155" s="36"/>
      <c r="O155" s="143"/>
      <c r="P155" s="37"/>
    </row>
    <row r="156" spans="1:16" ht="6" customHeight="1" x14ac:dyDescent="0.25">
      <c r="A156" s="14"/>
      <c r="B156" s="14"/>
      <c r="C156" s="145">
        <f>($F$13*10^(L154/20))-SUM(C160:C$201)</f>
        <v>44.700922560279821</v>
      </c>
      <c r="D156" s="146">
        <f>VLOOKUP(C156,'E96 resistor values'!$A$2:$A$826,1,TRUE)</f>
        <v>44.2</v>
      </c>
      <c r="E156" s="25"/>
      <c r="F156" s="137" t="s">
        <v>13</v>
      </c>
      <c r="G156" s="137"/>
      <c r="H156" s="90"/>
      <c r="I156" s="90"/>
      <c r="J156" s="93"/>
      <c r="K156" s="22"/>
      <c r="L156" s="33"/>
      <c r="M156" s="147">
        <v>1.5</v>
      </c>
      <c r="N156" s="32"/>
      <c r="O156" s="39"/>
      <c r="P156" s="142">
        <f>O154-O158</f>
        <v>1.4987084933491417</v>
      </c>
    </row>
    <row r="157" spans="1:16" ht="6" customHeight="1" thickBot="1" x14ac:dyDescent="0.3">
      <c r="A157" s="14"/>
      <c r="B157" s="14"/>
      <c r="C157" s="145"/>
      <c r="D157" s="146"/>
      <c r="E157" s="93"/>
      <c r="F157" s="137"/>
      <c r="G157" s="137"/>
      <c r="H157" s="90"/>
      <c r="I157" s="90"/>
      <c r="J157" s="93"/>
      <c r="K157" s="22"/>
      <c r="L157" s="33"/>
      <c r="M157" s="148"/>
      <c r="N157" s="32"/>
      <c r="O157" s="39"/>
      <c r="P157" s="143"/>
    </row>
    <row r="158" spans="1:16" ht="6" customHeight="1" x14ac:dyDescent="0.25">
      <c r="A158" s="14"/>
      <c r="B158" s="14"/>
      <c r="C158" s="50"/>
      <c r="D158" s="66"/>
      <c r="E158" s="14"/>
      <c r="F158" s="47"/>
      <c r="G158" s="47"/>
      <c r="H158" s="22"/>
      <c r="I158" s="22"/>
      <c r="J158" s="138">
        <v>12</v>
      </c>
      <c r="K158" s="28"/>
      <c r="L158" s="140">
        <f>L162+M160</f>
        <v>-52.5</v>
      </c>
      <c r="M158" s="35"/>
      <c r="N158" s="36"/>
      <c r="O158" s="142">
        <f>LOG10(SUM($D160:$D$200)/SUM($D$20:$D$200))*20</f>
        <v>-52.505231665017334</v>
      </c>
      <c r="P158" s="37"/>
    </row>
    <row r="159" spans="1:16" ht="6" customHeight="1" thickBot="1" x14ac:dyDescent="0.3">
      <c r="A159" s="14"/>
      <c r="B159" s="14"/>
      <c r="C159" s="50"/>
      <c r="D159" s="66"/>
      <c r="E159" s="14"/>
      <c r="F159" s="47"/>
      <c r="G159" s="47"/>
      <c r="H159" s="22"/>
      <c r="I159" s="22"/>
      <c r="J159" s="139"/>
      <c r="K159" s="28"/>
      <c r="L159" s="141"/>
      <c r="M159" s="35"/>
      <c r="N159" s="36"/>
      <c r="O159" s="143"/>
      <c r="P159" s="37"/>
    </row>
    <row r="160" spans="1:16" ht="6" customHeight="1" x14ac:dyDescent="0.25">
      <c r="A160" s="14"/>
      <c r="B160" s="14"/>
      <c r="C160" s="145">
        <f>($F$13*10^(L158/20))-SUM(C164:C$201)</f>
        <v>37.611139069277556</v>
      </c>
      <c r="D160" s="146">
        <f>VLOOKUP(C160,'E96 resistor values'!$A$2:$A$826,1,TRUE)</f>
        <v>37.4</v>
      </c>
      <c r="E160" s="25"/>
      <c r="F160" s="137" t="s">
        <v>14</v>
      </c>
      <c r="G160" s="137"/>
      <c r="H160" s="90"/>
      <c r="I160" s="90"/>
      <c r="J160" s="93"/>
      <c r="K160" s="22"/>
      <c r="L160" s="33"/>
      <c r="M160" s="147">
        <v>1.5</v>
      </c>
      <c r="N160" s="32"/>
      <c r="O160" s="39"/>
      <c r="P160" s="142">
        <f>O158-O162</f>
        <v>1.5077200869280176</v>
      </c>
    </row>
    <row r="161" spans="1:16" ht="6" customHeight="1" thickBot="1" x14ac:dyDescent="0.3">
      <c r="A161" s="14"/>
      <c r="B161" s="14"/>
      <c r="C161" s="145"/>
      <c r="D161" s="146"/>
      <c r="E161" s="93"/>
      <c r="F161" s="137"/>
      <c r="G161" s="137"/>
      <c r="H161" s="90"/>
      <c r="I161" s="90"/>
      <c r="J161" s="93"/>
      <c r="K161" s="22"/>
      <c r="L161" s="33"/>
      <c r="M161" s="148"/>
      <c r="N161" s="32"/>
      <c r="O161" s="39"/>
      <c r="P161" s="143"/>
    </row>
    <row r="162" spans="1:16" ht="6" customHeight="1" x14ac:dyDescent="0.25">
      <c r="A162" s="14"/>
      <c r="B162" s="14"/>
      <c r="C162" s="50"/>
      <c r="D162" s="66"/>
      <c r="E162" s="14"/>
      <c r="F162" s="47"/>
      <c r="G162" s="47"/>
      <c r="H162" s="22"/>
      <c r="I162" s="22"/>
      <c r="J162" s="138">
        <v>11</v>
      </c>
      <c r="K162" s="28"/>
      <c r="L162" s="140">
        <f>L166+M164</f>
        <v>-54</v>
      </c>
      <c r="M162" s="35"/>
      <c r="N162" s="36"/>
      <c r="O162" s="142">
        <f>LOG10(SUM($D164:$D$200)/SUM($D$20:$D$200))*20</f>
        <v>-54.012951751945351</v>
      </c>
      <c r="P162" s="37"/>
    </row>
    <row r="163" spans="1:16" ht="6" customHeight="1" thickBot="1" x14ac:dyDescent="0.3">
      <c r="A163" s="14"/>
      <c r="B163" s="14"/>
      <c r="C163" s="50"/>
      <c r="D163" s="66"/>
      <c r="E163" s="14"/>
      <c r="F163" s="47"/>
      <c r="G163" s="47"/>
      <c r="H163" s="22"/>
      <c r="I163" s="22"/>
      <c r="J163" s="139"/>
      <c r="K163" s="28"/>
      <c r="L163" s="141"/>
      <c r="M163" s="35"/>
      <c r="N163" s="36"/>
      <c r="O163" s="143"/>
      <c r="P163" s="37"/>
    </row>
    <row r="164" spans="1:16" ht="6" customHeight="1" x14ac:dyDescent="0.25">
      <c r="A164" s="14"/>
      <c r="B164" s="14"/>
      <c r="C164" s="145">
        <f>($F$13*10^(L162/20))-SUM(C168:C$201)</f>
        <v>31.645829684631821</v>
      </c>
      <c r="D164" s="146">
        <f>VLOOKUP(C164,'E96 resistor values'!$A$2:$A$826,1,TRUE)</f>
        <v>31.6</v>
      </c>
      <c r="E164" s="25"/>
      <c r="F164" s="137" t="s">
        <v>15</v>
      </c>
      <c r="G164" s="137"/>
      <c r="H164" s="90"/>
      <c r="I164" s="90"/>
      <c r="J164" s="93"/>
      <c r="K164" s="22"/>
      <c r="L164" s="33"/>
      <c r="M164" s="147">
        <v>1.5</v>
      </c>
      <c r="N164" s="32"/>
      <c r="O164" s="39"/>
      <c r="P164" s="142">
        <f>O162-O166</f>
        <v>1.5160915366570933</v>
      </c>
    </row>
    <row r="165" spans="1:16" ht="6" customHeight="1" thickBot="1" x14ac:dyDescent="0.3">
      <c r="A165" s="14"/>
      <c r="B165" s="14"/>
      <c r="C165" s="145"/>
      <c r="D165" s="146"/>
      <c r="E165" s="93"/>
      <c r="F165" s="137"/>
      <c r="G165" s="137"/>
      <c r="H165" s="90"/>
      <c r="I165" s="90"/>
      <c r="J165" s="93"/>
      <c r="K165" s="22"/>
      <c r="L165" s="33"/>
      <c r="M165" s="148"/>
      <c r="N165" s="32"/>
      <c r="O165" s="39"/>
      <c r="P165" s="143"/>
    </row>
    <row r="166" spans="1:16" ht="6" customHeight="1" x14ac:dyDescent="0.25">
      <c r="A166" s="14"/>
      <c r="B166" s="14"/>
      <c r="C166" s="50"/>
      <c r="D166" s="66"/>
      <c r="E166" s="14"/>
      <c r="F166" s="47"/>
      <c r="G166" s="47"/>
      <c r="H166" s="22"/>
      <c r="I166" s="22"/>
      <c r="J166" s="138">
        <v>10</v>
      </c>
      <c r="K166" s="28"/>
      <c r="L166" s="140">
        <f>L170+M168</f>
        <v>-55.5</v>
      </c>
      <c r="M166" s="35"/>
      <c r="N166" s="36"/>
      <c r="O166" s="142">
        <f>LOG10(SUM($D168:$D$200)/SUM($D$20:$D$200))*20</f>
        <v>-55.529043288602445</v>
      </c>
      <c r="P166" s="37"/>
    </row>
    <row r="167" spans="1:16" ht="6" customHeight="1" thickBot="1" x14ac:dyDescent="0.3">
      <c r="A167" s="14"/>
      <c r="B167" s="14"/>
      <c r="C167" s="50"/>
      <c r="D167" s="66"/>
      <c r="E167" s="14"/>
      <c r="F167" s="47"/>
      <c r="G167" s="47"/>
      <c r="H167" s="22"/>
      <c r="I167" s="22"/>
      <c r="J167" s="139"/>
      <c r="K167" s="28"/>
      <c r="L167" s="141"/>
      <c r="M167" s="35"/>
      <c r="N167" s="36"/>
      <c r="O167" s="143"/>
      <c r="P167" s="37"/>
    </row>
    <row r="168" spans="1:16" ht="6" customHeight="1" x14ac:dyDescent="0.25">
      <c r="A168" s="14"/>
      <c r="B168" s="14"/>
      <c r="C168" s="145">
        <f>($F$13*10^(L166/20))-SUM(C172:C$201)</f>
        <v>26.626647349980743</v>
      </c>
      <c r="D168" s="146">
        <f>VLOOKUP(C168,'E96 resistor values'!$A$2:$A$826,1,TRUE)</f>
        <v>26.1</v>
      </c>
      <c r="E168" s="25"/>
      <c r="F168" s="137" t="s">
        <v>16</v>
      </c>
      <c r="G168" s="137"/>
      <c r="H168" s="90"/>
      <c r="I168" s="90"/>
      <c r="J168" s="93"/>
      <c r="K168" s="22"/>
      <c r="L168" s="33"/>
      <c r="M168" s="147">
        <v>1.5</v>
      </c>
      <c r="N168" s="32"/>
      <c r="O168" s="39"/>
      <c r="P168" s="142">
        <f>O166-O170</f>
        <v>1.4887418026438937</v>
      </c>
    </row>
    <row r="169" spans="1:16" ht="6" customHeight="1" thickBot="1" x14ac:dyDescent="0.3">
      <c r="A169" s="14"/>
      <c r="B169" s="14"/>
      <c r="C169" s="145"/>
      <c r="D169" s="146"/>
      <c r="E169" s="93"/>
      <c r="F169" s="137"/>
      <c r="G169" s="137"/>
      <c r="H169" s="90"/>
      <c r="I169" s="90"/>
      <c r="J169" s="93"/>
      <c r="K169" s="22"/>
      <c r="L169" s="33"/>
      <c r="M169" s="148"/>
      <c r="N169" s="32"/>
      <c r="O169" s="39"/>
      <c r="P169" s="143"/>
    </row>
    <row r="170" spans="1:16" ht="6" customHeight="1" x14ac:dyDescent="0.25">
      <c r="A170" s="14"/>
      <c r="B170" s="14"/>
      <c r="C170" s="50"/>
      <c r="D170" s="66"/>
      <c r="E170" s="14"/>
      <c r="F170" s="93"/>
      <c r="G170" s="93"/>
      <c r="H170" s="27"/>
      <c r="I170" s="27"/>
      <c r="J170" s="138">
        <v>9</v>
      </c>
      <c r="K170" s="28"/>
      <c r="L170" s="140">
        <f>L174+M172</f>
        <v>-57</v>
      </c>
      <c r="M170" s="35"/>
      <c r="N170" s="36"/>
      <c r="O170" s="142">
        <f>LOG10(SUM($D172:$D$200)/SUM($D$20:$D$200))*20</f>
        <v>-57.017785091246338</v>
      </c>
      <c r="P170" s="37"/>
    </row>
    <row r="171" spans="1:16" ht="6" customHeight="1" thickBot="1" x14ac:dyDescent="0.3">
      <c r="A171" s="14"/>
      <c r="B171" s="14"/>
      <c r="C171" s="50"/>
      <c r="D171" s="66"/>
      <c r="E171" s="14"/>
      <c r="F171" s="93"/>
      <c r="G171" s="93"/>
      <c r="H171" s="27"/>
      <c r="I171" s="27"/>
      <c r="J171" s="139"/>
      <c r="K171" s="28"/>
      <c r="L171" s="141"/>
      <c r="M171" s="35"/>
      <c r="N171" s="36"/>
      <c r="O171" s="143"/>
      <c r="P171" s="37"/>
    </row>
    <row r="172" spans="1:16" ht="6" customHeight="1" x14ac:dyDescent="0.25">
      <c r="A172" s="14"/>
      <c r="B172" s="14"/>
      <c r="C172" s="145">
        <f>($F$13*10^(L170/20))-SUM(C176:C$201)</f>
        <v>22.403531718573447</v>
      </c>
      <c r="D172" s="146">
        <f>VLOOKUP(C172,'E96 resistor values'!$A$2:$A$826,1,TRUE)</f>
        <v>22.1</v>
      </c>
      <c r="E172" s="25"/>
      <c r="F172" s="137" t="s">
        <v>17</v>
      </c>
      <c r="G172" s="137"/>
      <c r="H172" s="90"/>
      <c r="I172" s="90"/>
      <c r="J172" s="93"/>
      <c r="K172" s="22"/>
      <c r="L172" s="33"/>
      <c r="M172" s="147">
        <v>1.5</v>
      </c>
      <c r="N172" s="32"/>
      <c r="O172" s="39"/>
      <c r="P172" s="142">
        <f>O170-O174</f>
        <v>1.4969510335877487</v>
      </c>
    </row>
    <row r="173" spans="1:16" ht="6" customHeight="1" thickBot="1" x14ac:dyDescent="0.3">
      <c r="A173" s="14"/>
      <c r="B173" s="14"/>
      <c r="C173" s="145"/>
      <c r="D173" s="146"/>
      <c r="E173" s="93"/>
      <c r="F173" s="137"/>
      <c r="G173" s="137"/>
      <c r="H173" s="90"/>
      <c r="I173" s="90"/>
      <c r="J173" s="93"/>
      <c r="K173" s="22"/>
      <c r="L173" s="33"/>
      <c r="M173" s="148"/>
      <c r="N173" s="32"/>
      <c r="O173" s="39"/>
      <c r="P173" s="143"/>
    </row>
    <row r="174" spans="1:16" ht="6" customHeight="1" x14ac:dyDescent="0.25">
      <c r="A174" s="14"/>
      <c r="B174" s="14"/>
      <c r="C174" s="50"/>
      <c r="D174" s="66"/>
      <c r="E174" s="14"/>
      <c r="F174" s="47"/>
      <c r="G174" s="47"/>
      <c r="H174" s="22"/>
      <c r="I174" s="22"/>
      <c r="J174" s="138">
        <v>8</v>
      </c>
      <c r="K174" s="28"/>
      <c r="L174" s="140">
        <f>L178+M176</f>
        <v>-58.5</v>
      </c>
      <c r="M174" s="35"/>
      <c r="N174" s="36"/>
      <c r="O174" s="142">
        <f>LOG10(SUM($D176:$D$200)/SUM($D$20:$D$200))*20</f>
        <v>-58.514736124834087</v>
      </c>
      <c r="P174" s="37"/>
    </row>
    <row r="175" spans="1:16" ht="6" customHeight="1" thickBot="1" x14ac:dyDescent="0.3">
      <c r="A175" s="14"/>
      <c r="B175" s="14"/>
      <c r="C175" s="50"/>
      <c r="D175" s="66"/>
      <c r="E175" s="14"/>
      <c r="F175" s="47"/>
      <c r="G175" s="47"/>
      <c r="H175" s="22"/>
      <c r="I175" s="22"/>
      <c r="J175" s="139"/>
      <c r="K175" s="28"/>
      <c r="L175" s="141"/>
      <c r="M175" s="35"/>
      <c r="N175" s="36"/>
      <c r="O175" s="143"/>
      <c r="P175" s="37"/>
    </row>
    <row r="176" spans="1:16" ht="6" customHeight="1" x14ac:dyDescent="0.25">
      <c r="A176" s="14"/>
      <c r="B176" s="14"/>
      <c r="C176" s="145">
        <f>($F$13*10^(L174/20))-SUM(C180:C$201)</f>
        <v>18.850222743701792</v>
      </c>
      <c r="D176" s="146">
        <f>VLOOKUP(C176,'E96 resistor values'!$A$2:$A$826,1,TRUE)</f>
        <v>18.7</v>
      </c>
      <c r="E176" s="25"/>
      <c r="F176" s="137" t="s">
        <v>18</v>
      </c>
      <c r="G176" s="137"/>
      <c r="H176" s="90"/>
      <c r="I176" s="90"/>
      <c r="J176" s="93"/>
      <c r="K176" s="22"/>
      <c r="L176" s="33"/>
      <c r="M176" s="147">
        <v>1.5</v>
      </c>
      <c r="N176" s="32"/>
      <c r="O176" s="39"/>
      <c r="P176" s="142">
        <f>O174-O178</f>
        <v>1.5056184404025288</v>
      </c>
    </row>
    <row r="177" spans="1:16" ht="6" customHeight="1" thickBot="1" x14ac:dyDescent="0.3">
      <c r="A177" s="14"/>
      <c r="B177" s="14"/>
      <c r="C177" s="145"/>
      <c r="D177" s="146"/>
      <c r="E177" s="93"/>
      <c r="F177" s="137"/>
      <c r="G177" s="137"/>
      <c r="H177" s="90"/>
      <c r="I177" s="90"/>
      <c r="J177" s="93"/>
      <c r="K177" s="22"/>
      <c r="L177" s="33"/>
      <c r="M177" s="148"/>
      <c r="N177" s="32"/>
      <c r="O177" s="39"/>
      <c r="P177" s="143"/>
    </row>
    <row r="178" spans="1:16" ht="6" customHeight="1" x14ac:dyDescent="0.25">
      <c r="A178" s="14"/>
      <c r="B178" s="14"/>
      <c r="C178" s="50"/>
      <c r="D178" s="66"/>
      <c r="E178" s="14"/>
      <c r="F178" s="93"/>
      <c r="G178" s="93"/>
      <c r="H178" s="27"/>
      <c r="I178" s="27"/>
      <c r="J178" s="138">
        <v>7</v>
      </c>
      <c r="K178" s="28"/>
      <c r="L178" s="140">
        <f>L182+M180</f>
        <v>-60</v>
      </c>
      <c r="M178" s="35"/>
      <c r="N178" s="36"/>
      <c r="O178" s="142">
        <f>LOG10(SUM($D180:$D$200)/SUM($D$20:$D$200))*20</f>
        <v>-60.020354565236616</v>
      </c>
      <c r="P178" s="37"/>
    </row>
    <row r="179" spans="1:16" ht="6" customHeight="1" thickBot="1" x14ac:dyDescent="0.3">
      <c r="A179" s="14"/>
      <c r="B179" s="14"/>
      <c r="C179" s="50"/>
      <c r="D179" s="66"/>
      <c r="E179" s="14"/>
      <c r="F179" s="93"/>
      <c r="G179" s="93"/>
      <c r="H179" s="27"/>
      <c r="I179" s="27"/>
      <c r="J179" s="139"/>
      <c r="K179" s="28"/>
      <c r="L179" s="141"/>
      <c r="M179" s="35"/>
      <c r="N179" s="36"/>
      <c r="O179" s="143"/>
      <c r="P179" s="37"/>
    </row>
    <row r="180" spans="1:16" ht="6" customHeight="1" x14ac:dyDescent="0.25">
      <c r="A180" s="14"/>
      <c r="B180" s="14"/>
      <c r="C180" s="145">
        <f>($F$13*10^(L178/20))-SUM(C184:C$201)</f>
        <v>20.567176527571903</v>
      </c>
      <c r="D180" s="146">
        <f>VLOOKUP(C180,'E96 resistor values'!$A$2:$A$826,1,TRUE)</f>
        <v>20.5</v>
      </c>
      <c r="E180" s="25"/>
      <c r="F180" s="137" t="s">
        <v>19</v>
      </c>
      <c r="G180" s="137"/>
      <c r="H180" s="90"/>
      <c r="I180" s="90"/>
      <c r="J180" s="93"/>
      <c r="K180" s="22"/>
      <c r="L180" s="33"/>
      <c r="M180" s="147">
        <v>2</v>
      </c>
      <c r="N180" s="32"/>
      <c r="O180" s="39"/>
      <c r="P180" s="142">
        <f>O178-O182</f>
        <v>2.0199036505936974</v>
      </c>
    </row>
    <row r="181" spans="1:16" ht="6" customHeight="1" thickBot="1" x14ac:dyDescent="0.3">
      <c r="A181" s="14"/>
      <c r="B181" s="14"/>
      <c r="C181" s="145"/>
      <c r="D181" s="146"/>
      <c r="E181" s="93"/>
      <c r="F181" s="137"/>
      <c r="G181" s="137"/>
      <c r="H181" s="90"/>
      <c r="I181" s="90"/>
      <c r="J181" s="93"/>
      <c r="K181" s="22"/>
      <c r="L181" s="33"/>
      <c r="M181" s="148"/>
      <c r="N181" s="32"/>
      <c r="O181" s="39"/>
      <c r="P181" s="143"/>
    </row>
    <row r="182" spans="1:16" ht="6" customHeight="1" x14ac:dyDescent="0.25">
      <c r="A182" s="14"/>
      <c r="B182" s="14"/>
      <c r="C182" s="50"/>
      <c r="D182" s="66"/>
      <c r="E182" s="14"/>
      <c r="F182" s="47"/>
      <c r="G182" s="47"/>
      <c r="H182" s="22"/>
      <c r="I182" s="22"/>
      <c r="J182" s="138">
        <v>6</v>
      </c>
      <c r="K182" s="28"/>
      <c r="L182" s="140">
        <f>L186+M184</f>
        <v>-62</v>
      </c>
      <c r="M182" s="35"/>
      <c r="N182" s="36"/>
      <c r="O182" s="142">
        <f>LOG10(SUM($D184:$D$200)/SUM($D$20:$D$200))*20</f>
        <v>-62.040258215830313</v>
      </c>
      <c r="P182" s="37"/>
    </row>
    <row r="183" spans="1:16" ht="6" customHeight="1" thickBot="1" x14ac:dyDescent="0.3">
      <c r="A183" s="14"/>
      <c r="B183" s="14"/>
      <c r="C183" s="50"/>
      <c r="D183" s="66"/>
      <c r="E183" s="14"/>
      <c r="F183" s="47"/>
      <c r="G183" s="47"/>
      <c r="H183" s="22"/>
      <c r="I183" s="22"/>
      <c r="J183" s="139"/>
      <c r="K183" s="28"/>
      <c r="L183" s="141"/>
      <c r="M183" s="35"/>
      <c r="N183" s="36"/>
      <c r="O183" s="143"/>
      <c r="P183" s="37"/>
    </row>
    <row r="184" spans="1:16" ht="6" customHeight="1" x14ac:dyDescent="0.25">
      <c r="A184" s="14"/>
      <c r="B184" s="14"/>
      <c r="C184" s="145">
        <f>($F$13*10^(L182/20))-SUM(C188:C$201)</f>
        <v>16.337089024408854</v>
      </c>
      <c r="D184" s="146">
        <f>VLOOKUP(C184,'E96 resistor values'!$A$2:$A$826,1,TRUE)</f>
        <v>16.2</v>
      </c>
      <c r="E184" s="25"/>
      <c r="F184" s="137" t="s">
        <v>20</v>
      </c>
      <c r="G184" s="137"/>
      <c r="H184" s="90"/>
      <c r="I184" s="90"/>
      <c r="J184" s="93"/>
      <c r="K184" s="22"/>
      <c r="L184" s="33"/>
      <c r="M184" s="147">
        <v>2</v>
      </c>
      <c r="N184" s="32"/>
      <c r="O184" s="39"/>
      <c r="P184" s="142">
        <f>O182-O186</f>
        <v>2.0134032376272657</v>
      </c>
    </row>
    <row r="185" spans="1:16" ht="6" customHeight="1" thickBot="1" x14ac:dyDescent="0.3">
      <c r="A185" s="14"/>
      <c r="B185" s="14"/>
      <c r="C185" s="145"/>
      <c r="D185" s="146"/>
      <c r="E185" s="93"/>
      <c r="F185" s="137"/>
      <c r="G185" s="137"/>
      <c r="H185" s="90"/>
      <c r="I185" s="90"/>
      <c r="J185" s="93"/>
      <c r="K185" s="22"/>
      <c r="L185" s="33"/>
      <c r="M185" s="148"/>
      <c r="N185" s="32"/>
      <c r="O185" s="39"/>
      <c r="P185" s="143"/>
    </row>
    <row r="186" spans="1:16" ht="6" customHeight="1" x14ac:dyDescent="0.25">
      <c r="A186" s="14"/>
      <c r="B186" s="14"/>
      <c r="C186" s="50"/>
      <c r="D186" s="66"/>
      <c r="E186" s="14"/>
      <c r="F186" s="47"/>
      <c r="G186" s="47"/>
      <c r="H186" s="22"/>
      <c r="I186" s="22"/>
      <c r="J186" s="138">
        <v>5</v>
      </c>
      <c r="K186" s="28"/>
      <c r="L186" s="140">
        <f>L190+M188</f>
        <v>-64</v>
      </c>
      <c r="M186" s="35"/>
      <c r="N186" s="36"/>
      <c r="O186" s="142">
        <f>LOG10(SUM($D188:$D$200)/SUM($D$20:$D$200))*20</f>
        <v>-64.053661453457579</v>
      </c>
      <c r="P186" s="37"/>
    </row>
    <row r="187" spans="1:16" ht="6" customHeight="1" thickBot="1" x14ac:dyDescent="0.3">
      <c r="A187" s="14"/>
      <c r="B187" s="14"/>
      <c r="C187" s="50"/>
      <c r="D187" s="66"/>
      <c r="E187" s="14"/>
      <c r="F187" s="47"/>
      <c r="G187" s="47"/>
      <c r="H187" s="22"/>
      <c r="I187" s="22"/>
      <c r="J187" s="139"/>
      <c r="K187" s="28"/>
      <c r="L187" s="141"/>
      <c r="M187" s="35"/>
      <c r="N187" s="36"/>
      <c r="O187" s="143"/>
      <c r="P187" s="37"/>
    </row>
    <row r="188" spans="1:16" ht="6" customHeight="1" x14ac:dyDescent="0.25">
      <c r="A188" s="14"/>
      <c r="B188" s="14"/>
      <c r="C188" s="145">
        <f>($F$13*10^(L186/20))-SUM(C192:C$201)</f>
        <v>12.977011085292034</v>
      </c>
      <c r="D188" s="146">
        <f>VLOOKUP(C188,'E96 resistor values'!$A$2:$A$826,1,TRUE)</f>
        <v>12.7</v>
      </c>
      <c r="E188" s="25"/>
      <c r="F188" s="137" t="s">
        <v>21</v>
      </c>
      <c r="G188" s="137"/>
      <c r="H188" s="90"/>
      <c r="I188" s="90"/>
      <c r="J188" s="93"/>
      <c r="K188" s="22"/>
      <c r="L188" s="33"/>
      <c r="M188" s="147">
        <v>2</v>
      </c>
      <c r="N188" s="32"/>
      <c r="O188" s="39"/>
      <c r="P188" s="142">
        <f>O186-O190</f>
        <v>1.987293025058662</v>
      </c>
    </row>
    <row r="189" spans="1:16" ht="6" customHeight="1" thickBot="1" x14ac:dyDescent="0.3">
      <c r="A189" s="14"/>
      <c r="B189" s="14"/>
      <c r="C189" s="145"/>
      <c r="D189" s="146"/>
      <c r="E189" s="93"/>
      <c r="F189" s="137"/>
      <c r="G189" s="137"/>
      <c r="H189" s="90"/>
      <c r="I189" s="90"/>
      <c r="J189" s="93"/>
      <c r="K189" s="22"/>
      <c r="L189" s="33"/>
      <c r="M189" s="148"/>
      <c r="N189" s="32"/>
      <c r="O189" s="39"/>
      <c r="P189" s="143"/>
    </row>
    <row r="190" spans="1:16" ht="6" customHeight="1" x14ac:dyDescent="0.25">
      <c r="A190" s="14"/>
      <c r="B190" s="14"/>
      <c r="C190" s="50"/>
      <c r="D190" s="66"/>
      <c r="E190" s="14"/>
      <c r="F190" s="93"/>
      <c r="G190" s="93"/>
      <c r="H190" s="27"/>
      <c r="I190" s="27"/>
      <c r="J190" s="138">
        <v>4</v>
      </c>
      <c r="K190" s="28"/>
      <c r="L190" s="140">
        <f>L194+M192</f>
        <v>-66</v>
      </c>
      <c r="M190" s="35"/>
      <c r="N190" s="36"/>
      <c r="O190" s="142">
        <f>LOG10(SUM($D192:$D$200)/SUM($D$20:$D$200))*20</f>
        <v>-66.040954478516241</v>
      </c>
      <c r="P190" s="37"/>
    </row>
    <row r="191" spans="1:16" ht="6" customHeight="1" thickBot="1" x14ac:dyDescent="0.3">
      <c r="A191" s="14"/>
      <c r="B191" s="14"/>
      <c r="C191" s="50"/>
      <c r="D191" s="66"/>
      <c r="E191" s="14"/>
      <c r="F191" s="93"/>
      <c r="G191" s="93"/>
      <c r="H191" s="27"/>
      <c r="I191" s="27"/>
      <c r="J191" s="139"/>
      <c r="K191" s="28"/>
      <c r="L191" s="141"/>
      <c r="M191" s="35"/>
      <c r="N191" s="36"/>
      <c r="O191" s="143"/>
      <c r="P191" s="37"/>
    </row>
    <row r="192" spans="1:16" ht="6" customHeight="1" x14ac:dyDescent="0.25">
      <c r="A192" s="14"/>
      <c r="B192" s="14"/>
      <c r="C192" s="145">
        <f>($F$13*10^(L190/20))-SUM(C196:C$201)</f>
        <v>14.63738443936969</v>
      </c>
      <c r="D192" s="146">
        <f>VLOOKUP(C192,'E96 resistor values'!$A$2:$A$826,1,TRUE)</f>
        <v>14.3</v>
      </c>
      <c r="E192" s="25"/>
      <c r="F192" s="137" t="s">
        <v>22</v>
      </c>
      <c r="G192" s="137"/>
      <c r="H192" s="90"/>
      <c r="I192" s="90"/>
      <c r="J192" s="93"/>
      <c r="K192" s="22"/>
      <c r="L192" s="33"/>
      <c r="M192" s="147">
        <v>3</v>
      </c>
      <c r="N192" s="32"/>
      <c r="O192" s="39"/>
      <c r="P192" s="142">
        <f>O190-O194</f>
        <v>2.9683966491564604</v>
      </c>
    </row>
    <row r="193" spans="1:21" ht="6" customHeight="1" thickBot="1" x14ac:dyDescent="0.3">
      <c r="A193" s="14"/>
      <c r="B193" s="14"/>
      <c r="C193" s="145"/>
      <c r="D193" s="146"/>
      <c r="E193" s="93"/>
      <c r="F193" s="137"/>
      <c r="G193" s="137"/>
      <c r="H193" s="90"/>
      <c r="I193" s="90"/>
      <c r="J193" s="93"/>
      <c r="K193" s="22"/>
      <c r="L193" s="33"/>
      <c r="M193" s="148"/>
      <c r="N193" s="32"/>
      <c r="O193" s="39"/>
      <c r="P193" s="143"/>
    </row>
    <row r="194" spans="1:21" ht="6" customHeight="1" x14ac:dyDescent="0.25">
      <c r="A194" s="14"/>
      <c r="B194" s="14"/>
      <c r="C194" s="50"/>
      <c r="D194" s="66"/>
      <c r="E194" s="14"/>
      <c r="F194" s="47"/>
      <c r="G194" s="47"/>
      <c r="H194" s="22"/>
      <c r="I194" s="22"/>
      <c r="J194" s="138">
        <v>3</v>
      </c>
      <c r="K194" s="28"/>
      <c r="L194" s="140">
        <f>L198+M196</f>
        <v>-69</v>
      </c>
      <c r="M194" s="35"/>
      <c r="N194" s="36"/>
      <c r="O194" s="142">
        <f>LOG10(SUM($D196:$D$200)/SUM($D$20:$D$200))*20</f>
        <v>-69.009351127672701</v>
      </c>
      <c r="P194" s="37"/>
    </row>
    <row r="195" spans="1:21" ht="6" customHeight="1" thickBot="1" x14ac:dyDescent="0.3">
      <c r="A195" s="14"/>
      <c r="B195" s="14"/>
      <c r="C195" s="50"/>
      <c r="D195" s="66"/>
      <c r="E195" s="14"/>
      <c r="F195" s="47"/>
      <c r="G195" s="47"/>
      <c r="H195" s="22"/>
      <c r="I195" s="22"/>
      <c r="J195" s="139"/>
      <c r="K195" s="28"/>
      <c r="L195" s="141"/>
      <c r="M195" s="35"/>
      <c r="N195" s="36"/>
      <c r="O195" s="143"/>
      <c r="P195" s="37"/>
    </row>
    <row r="196" spans="1:21" ht="6" customHeight="1" x14ac:dyDescent="0.25">
      <c r="A196" s="14"/>
      <c r="B196" s="14"/>
      <c r="C196" s="145">
        <f>($F$13*10^(L194/20))-SUM(C200:C$201)</f>
        <v>10.362474608261746</v>
      </c>
      <c r="D196" s="146">
        <f>VLOOKUP(C196,'E96 resistor values'!$A$2:$A$826,1,TRUE)</f>
        <v>10.199999999999999</v>
      </c>
      <c r="E196" s="25"/>
      <c r="F196" s="137" t="s">
        <v>23</v>
      </c>
      <c r="G196" s="137"/>
      <c r="H196" s="90"/>
      <c r="I196" s="90"/>
      <c r="J196" s="93"/>
      <c r="K196" s="22"/>
      <c r="L196" s="40"/>
      <c r="M196" s="147">
        <v>3</v>
      </c>
      <c r="N196" s="32"/>
      <c r="O196" s="34"/>
      <c r="P196" s="142">
        <f>O194-O198</f>
        <v>2.982155387401761</v>
      </c>
    </row>
    <row r="197" spans="1:21" ht="6" customHeight="1" thickBot="1" x14ac:dyDescent="0.3">
      <c r="A197" s="14"/>
      <c r="B197" s="14"/>
      <c r="C197" s="145"/>
      <c r="D197" s="146"/>
      <c r="E197" s="93"/>
      <c r="F197" s="137"/>
      <c r="G197" s="137"/>
      <c r="H197" s="90"/>
      <c r="I197" s="90"/>
      <c r="J197" s="93"/>
      <c r="K197" s="22"/>
      <c r="L197" s="40"/>
      <c r="M197" s="148"/>
      <c r="N197" s="32"/>
      <c r="O197" s="34"/>
      <c r="P197" s="143"/>
    </row>
    <row r="198" spans="1:21" ht="6" customHeight="1" x14ac:dyDescent="0.25">
      <c r="A198" s="14"/>
      <c r="B198" s="14"/>
      <c r="C198" s="50"/>
      <c r="D198" s="66"/>
      <c r="E198" s="14"/>
      <c r="F198" s="93"/>
      <c r="G198" s="93"/>
      <c r="H198" s="27"/>
      <c r="I198" s="27"/>
      <c r="J198" s="138">
        <v>2</v>
      </c>
      <c r="K198" s="28"/>
      <c r="L198" s="147">
        <v>-72</v>
      </c>
      <c r="M198" s="47"/>
      <c r="N198" s="26"/>
      <c r="O198" s="142">
        <f>LOG10(SUM($D200:$D$200)/SUM($D$20:$D$200))*20</f>
        <v>-71.991506515074462</v>
      </c>
      <c r="P198" s="29"/>
    </row>
    <row r="199" spans="1:21" ht="6" customHeight="1" thickBot="1" x14ac:dyDescent="0.3">
      <c r="A199" s="14"/>
      <c r="B199" s="14"/>
      <c r="C199" s="50"/>
      <c r="D199" s="66"/>
      <c r="E199" s="14"/>
      <c r="F199" s="93"/>
      <c r="G199" s="93"/>
      <c r="H199" s="27"/>
      <c r="I199" s="27"/>
      <c r="J199" s="139"/>
      <c r="K199" s="28"/>
      <c r="L199" s="148"/>
      <c r="M199" s="47"/>
      <c r="N199" s="26"/>
      <c r="O199" s="143"/>
      <c r="P199" s="29"/>
    </row>
    <row r="200" spans="1:21" ht="6" customHeight="1" x14ac:dyDescent="0.25">
      <c r="A200" s="14"/>
      <c r="B200" s="144" t="s">
        <v>27</v>
      </c>
      <c r="C200" s="145">
        <f>$F$13*10^(L198/20)</f>
        <v>25.118864315095774</v>
      </c>
      <c r="D200" s="146">
        <f>VLOOKUP(C200,'E96 resistor values'!$A$2:$A$826,1,TRUE)</f>
        <v>24.9</v>
      </c>
      <c r="E200" s="25"/>
      <c r="F200" s="137" t="s">
        <v>24</v>
      </c>
      <c r="G200" s="137"/>
      <c r="H200" s="90"/>
      <c r="I200" s="90"/>
      <c r="J200" s="93"/>
      <c r="K200" s="22"/>
      <c r="L200" s="41"/>
      <c r="M200" s="47"/>
      <c r="N200" s="26"/>
      <c r="O200" s="42"/>
      <c r="P200" s="43"/>
      <c r="T200" s="153"/>
      <c r="U200" s="153"/>
    </row>
    <row r="201" spans="1:21" ht="6" customHeight="1" thickBot="1" x14ac:dyDescent="0.3">
      <c r="A201" s="14"/>
      <c r="B201" s="144"/>
      <c r="C201" s="145"/>
      <c r="D201" s="146"/>
      <c r="E201" s="93"/>
      <c r="F201" s="137"/>
      <c r="G201" s="137"/>
      <c r="H201" s="90"/>
      <c r="I201" s="90"/>
      <c r="J201" s="93"/>
      <c r="K201" s="22"/>
      <c r="L201" s="41"/>
      <c r="M201" s="47"/>
      <c r="N201" s="26"/>
      <c r="O201" s="42"/>
      <c r="P201" s="43"/>
      <c r="T201" s="153"/>
      <c r="U201" s="153"/>
    </row>
    <row r="202" spans="1:21" ht="6" customHeight="1" x14ac:dyDescent="0.25">
      <c r="A202" s="137" t="s">
        <v>1</v>
      </c>
      <c r="B202" s="14"/>
      <c r="C202" s="14"/>
      <c r="D202" s="59"/>
      <c r="E202" s="14"/>
      <c r="F202" s="14"/>
      <c r="G202" s="14"/>
      <c r="H202" s="14"/>
      <c r="I202" s="14"/>
      <c r="J202" s="138">
        <v>1</v>
      </c>
      <c r="K202" s="28"/>
      <c r="L202" s="149" t="s">
        <v>124</v>
      </c>
      <c r="M202" s="40"/>
      <c r="N202" s="19"/>
      <c r="O202" s="151" t="s">
        <v>124</v>
      </c>
      <c r="P202" s="44"/>
    </row>
    <row r="203" spans="1:21" ht="6" customHeight="1" thickBot="1" x14ac:dyDescent="0.3">
      <c r="A203" s="137"/>
      <c r="B203" s="14"/>
      <c r="C203" s="14"/>
      <c r="D203" s="59"/>
      <c r="E203" s="14"/>
      <c r="F203" s="14"/>
      <c r="G203" s="14"/>
      <c r="H203" s="14"/>
      <c r="I203" s="14"/>
      <c r="J203" s="139"/>
      <c r="K203" s="28"/>
      <c r="L203" s="150"/>
      <c r="M203" s="25"/>
      <c r="N203" s="19"/>
      <c r="O203" s="152"/>
      <c r="P203" s="44"/>
    </row>
    <row r="204" spans="1:21" ht="15" customHeight="1" x14ac:dyDescent="0.25">
      <c r="A204" s="14"/>
      <c r="B204" s="50" t="s">
        <v>33</v>
      </c>
      <c r="C204" s="91">
        <f>SUM(C20:C201)</f>
        <v>100000.00000000001</v>
      </c>
      <c r="D204" s="92">
        <f>SUM(D20:D201)</f>
        <v>99031.799999999988</v>
      </c>
      <c r="E204" s="14"/>
      <c r="F204" s="14"/>
      <c r="G204" s="14"/>
      <c r="H204" s="14"/>
      <c r="I204" s="14"/>
      <c r="J204" s="14"/>
      <c r="K204" s="13"/>
      <c r="L204" s="45"/>
      <c r="M204" s="55"/>
      <c r="N204" s="13"/>
      <c r="O204" s="18"/>
      <c r="P204" s="18"/>
    </row>
    <row r="205" spans="1:21" s="1" customFormat="1" x14ac:dyDescent="0.25">
      <c r="J205" s="3"/>
      <c r="K205" s="7"/>
      <c r="L205" s="3"/>
      <c r="M205" s="6"/>
      <c r="N205" s="6"/>
    </row>
    <row r="206" spans="1:21" s="1" customFormat="1" x14ac:dyDescent="0.25">
      <c r="J206" s="3"/>
      <c r="K206" s="7"/>
      <c r="L206" s="3"/>
      <c r="M206" s="6"/>
      <c r="N206" s="6"/>
    </row>
    <row r="207" spans="1:21" s="1" customFormat="1" x14ac:dyDescent="0.25">
      <c r="J207" s="3"/>
      <c r="K207" s="7"/>
      <c r="L207" s="3"/>
      <c r="M207" s="6"/>
      <c r="N207" s="6"/>
    </row>
    <row r="208" spans="1:21" s="1" customFormat="1" x14ac:dyDescent="0.25">
      <c r="J208" s="3"/>
      <c r="K208" s="7"/>
      <c r="L208" s="3"/>
      <c r="M208" s="6"/>
      <c r="N208" s="6"/>
    </row>
    <row r="209" spans="10:14" s="1" customFormat="1" x14ac:dyDescent="0.25">
      <c r="J209" s="3"/>
      <c r="K209" s="7"/>
      <c r="L209" s="3"/>
      <c r="M209" s="6"/>
      <c r="N209" s="6"/>
    </row>
    <row r="210" spans="10:14" s="1" customFormat="1" x14ac:dyDescent="0.25">
      <c r="J210" s="3"/>
      <c r="K210" s="7"/>
      <c r="L210" s="3"/>
      <c r="M210" s="6"/>
      <c r="N210" s="6"/>
    </row>
  </sheetData>
  <mergeCells count="381">
    <mergeCell ref="M2:N2"/>
    <mergeCell ref="Q2:R2"/>
    <mergeCell ref="J42:J43"/>
    <mergeCell ref="L42:L43"/>
    <mergeCell ref="O42:O43"/>
    <mergeCell ref="C44:C45"/>
    <mergeCell ref="D44:D45"/>
    <mergeCell ref="F44:G45"/>
    <mergeCell ref="M44:M45"/>
    <mergeCell ref="P36:P37"/>
    <mergeCell ref="J38:J39"/>
    <mergeCell ref="L38:L39"/>
    <mergeCell ref="O38:O39"/>
    <mergeCell ref="C40:C41"/>
    <mergeCell ref="D40:D41"/>
    <mergeCell ref="F40:G41"/>
    <mergeCell ref="M40:M41"/>
    <mergeCell ref="P40:P41"/>
    <mergeCell ref="J34:J35"/>
    <mergeCell ref="L34:L35"/>
    <mergeCell ref="O34:O35"/>
    <mergeCell ref="C36:C37"/>
    <mergeCell ref="D36:D37"/>
    <mergeCell ref="M32:M33"/>
    <mergeCell ref="P32:P33"/>
    <mergeCell ref="J46:J47"/>
    <mergeCell ref="L46:L47"/>
    <mergeCell ref="O46:O47"/>
    <mergeCell ref="C48:C49"/>
    <mergeCell ref="D48:D49"/>
    <mergeCell ref="F48:G49"/>
    <mergeCell ref="M48:M49"/>
    <mergeCell ref="P48:P49"/>
    <mergeCell ref="P44:P45"/>
    <mergeCell ref="C168:C169"/>
    <mergeCell ref="M168:M169"/>
    <mergeCell ref="P168:P169"/>
    <mergeCell ref="L170:L171"/>
    <mergeCell ref="O170:O171"/>
    <mergeCell ref="D168:D169"/>
    <mergeCell ref="F168:G169"/>
    <mergeCell ref="J170:J171"/>
    <mergeCell ref="C164:C165"/>
    <mergeCell ref="D164:D165"/>
    <mergeCell ref="F164:G165"/>
    <mergeCell ref="M164:M165"/>
    <mergeCell ref="P164:P165"/>
    <mergeCell ref="J166:J167"/>
    <mergeCell ref="L166:L167"/>
    <mergeCell ref="O166:O167"/>
    <mergeCell ref="C184:C185"/>
    <mergeCell ref="D184:D185"/>
    <mergeCell ref="F184:G185"/>
    <mergeCell ref="M184:M185"/>
    <mergeCell ref="P184:P185"/>
    <mergeCell ref="C180:C181"/>
    <mergeCell ref="D180:D181"/>
    <mergeCell ref="F180:G181"/>
    <mergeCell ref="M180:M181"/>
    <mergeCell ref="P180:P181"/>
    <mergeCell ref="J182:J183"/>
    <mergeCell ref="L182:L183"/>
    <mergeCell ref="O182:O183"/>
    <mergeCell ref="C176:C177"/>
    <mergeCell ref="D176:D177"/>
    <mergeCell ref="F176:G177"/>
    <mergeCell ref="M176:M177"/>
    <mergeCell ref="P176:P177"/>
    <mergeCell ref="J178:J179"/>
    <mergeCell ref="L178:L179"/>
    <mergeCell ref="O178:O179"/>
    <mergeCell ref="D172:D173"/>
    <mergeCell ref="F172:G173"/>
    <mergeCell ref="J174:J175"/>
    <mergeCell ref="L174:L175"/>
    <mergeCell ref="O174:O175"/>
    <mergeCell ref="C172:C173"/>
    <mergeCell ref="M172:M173"/>
    <mergeCell ref="P172:P173"/>
    <mergeCell ref="C160:C161"/>
    <mergeCell ref="D160:D161"/>
    <mergeCell ref="F160:G161"/>
    <mergeCell ref="M160:M161"/>
    <mergeCell ref="P160:P161"/>
    <mergeCell ref="J162:J163"/>
    <mergeCell ref="L162:L163"/>
    <mergeCell ref="O162:O163"/>
    <mergeCell ref="C156:C157"/>
    <mergeCell ref="D156:D157"/>
    <mergeCell ref="F156:G157"/>
    <mergeCell ref="M156:M157"/>
    <mergeCell ref="P156:P157"/>
    <mergeCell ref="J158:J159"/>
    <mergeCell ref="L158:L159"/>
    <mergeCell ref="O158:O159"/>
    <mergeCell ref="J154:J155"/>
    <mergeCell ref="L154:L155"/>
    <mergeCell ref="O154:O155"/>
    <mergeCell ref="C148:C149"/>
    <mergeCell ref="D148:D149"/>
    <mergeCell ref="M148:M149"/>
    <mergeCell ref="P148:P149"/>
    <mergeCell ref="J150:J151"/>
    <mergeCell ref="L150:L151"/>
    <mergeCell ref="O150:O151"/>
    <mergeCell ref="F148:G149"/>
    <mergeCell ref="C132:C133"/>
    <mergeCell ref="D132:D133"/>
    <mergeCell ref="M132:M133"/>
    <mergeCell ref="P132:P133"/>
    <mergeCell ref="J134:J135"/>
    <mergeCell ref="L134:L135"/>
    <mergeCell ref="O134:O135"/>
    <mergeCell ref="C144:C145"/>
    <mergeCell ref="D144:D145"/>
    <mergeCell ref="M144:M145"/>
    <mergeCell ref="P144:P145"/>
    <mergeCell ref="C140:C141"/>
    <mergeCell ref="D140:D141"/>
    <mergeCell ref="M140:M141"/>
    <mergeCell ref="P140:P141"/>
    <mergeCell ref="J142:J143"/>
    <mergeCell ref="L142:L143"/>
    <mergeCell ref="O142:O143"/>
    <mergeCell ref="F140:G141"/>
    <mergeCell ref="F144:G145"/>
    <mergeCell ref="C128:C129"/>
    <mergeCell ref="D128:D129"/>
    <mergeCell ref="M128:M129"/>
    <mergeCell ref="P128:P129"/>
    <mergeCell ref="J130:J131"/>
    <mergeCell ref="L130:L131"/>
    <mergeCell ref="O130:O131"/>
    <mergeCell ref="C124:C125"/>
    <mergeCell ref="D124:D125"/>
    <mergeCell ref="M124:M125"/>
    <mergeCell ref="P124:P125"/>
    <mergeCell ref="J126:J127"/>
    <mergeCell ref="L126:L127"/>
    <mergeCell ref="O126:O127"/>
    <mergeCell ref="C120:C121"/>
    <mergeCell ref="D120:D121"/>
    <mergeCell ref="M120:M121"/>
    <mergeCell ref="P120:P121"/>
    <mergeCell ref="J122:J123"/>
    <mergeCell ref="L122:L123"/>
    <mergeCell ref="O122:O123"/>
    <mergeCell ref="C116:C117"/>
    <mergeCell ref="D116:D117"/>
    <mergeCell ref="M116:M117"/>
    <mergeCell ref="P116:P117"/>
    <mergeCell ref="J118:J119"/>
    <mergeCell ref="L118:L119"/>
    <mergeCell ref="O118:O119"/>
    <mergeCell ref="J114:J115"/>
    <mergeCell ref="L114:L115"/>
    <mergeCell ref="O114:O115"/>
    <mergeCell ref="T200:U201"/>
    <mergeCell ref="A202:A203"/>
    <mergeCell ref="J202:J203"/>
    <mergeCell ref="L202:L203"/>
    <mergeCell ref="O202:O203"/>
    <mergeCell ref="F116:G117"/>
    <mergeCell ref="F120:G121"/>
    <mergeCell ref="F124:G125"/>
    <mergeCell ref="F128:G129"/>
    <mergeCell ref="F132:G133"/>
    <mergeCell ref="J198:J199"/>
    <mergeCell ref="L198:L199"/>
    <mergeCell ref="O198:O199"/>
    <mergeCell ref="B200:B201"/>
    <mergeCell ref="C200:C201"/>
    <mergeCell ref="D200:D201"/>
    <mergeCell ref="F200:G201"/>
    <mergeCell ref="P192:P193"/>
    <mergeCell ref="J194:J195"/>
    <mergeCell ref="L194:L195"/>
    <mergeCell ref="O194:O195"/>
    <mergeCell ref="C196:C197"/>
    <mergeCell ref="D196:D197"/>
    <mergeCell ref="F196:G197"/>
    <mergeCell ref="M196:M197"/>
    <mergeCell ref="P196:P197"/>
    <mergeCell ref="J190:J191"/>
    <mergeCell ref="L190:L191"/>
    <mergeCell ref="O190:O191"/>
    <mergeCell ref="C192:C193"/>
    <mergeCell ref="D192:D193"/>
    <mergeCell ref="F192:G193"/>
    <mergeCell ref="M192:M193"/>
    <mergeCell ref="J186:J187"/>
    <mergeCell ref="L186:L187"/>
    <mergeCell ref="O186:O187"/>
    <mergeCell ref="C188:C189"/>
    <mergeCell ref="D188:D189"/>
    <mergeCell ref="F188:G189"/>
    <mergeCell ref="M188:M189"/>
    <mergeCell ref="P188:P189"/>
    <mergeCell ref="F136:G137"/>
    <mergeCell ref="C136:C137"/>
    <mergeCell ref="D136:D137"/>
    <mergeCell ref="M136:M137"/>
    <mergeCell ref="P136:P137"/>
    <mergeCell ref="J138:J139"/>
    <mergeCell ref="L138:L139"/>
    <mergeCell ref="O138:O139"/>
    <mergeCell ref="J146:J147"/>
    <mergeCell ref="L146:L147"/>
    <mergeCell ref="O146:O147"/>
    <mergeCell ref="C152:C153"/>
    <mergeCell ref="D152:D153"/>
    <mergeCell ref="F152:G153"/>
    <mergeCell ref="M152:M153"/>
    <mergeCell ref="P152:P153"/>
    <mergeCell ref="J110:J111"/>
    <mergeCell ref="L110:L111"/>
    <mergeCell ref="O110:O111"/>
    <mergeCell ref="C112:C113"/>
    <mergeCell ref="D112:D113"/>
    <mergeCell ref="F112:G113"/>
    <mergeCell ref="M112:M113"/>
    <mergeCell ref="P104:P105"/>
    <mergeCell ref="J106:J107"/>
    <mergeCell ref="L106:L107"/>
    <mergeCell ref="O106:O107"/>
    <mergeCell ref="C108:C109"/>
    <mergeCell ref="D108:D109"/>
    <mergeCell ref="F108:G109"/>
    <mergeCell ref="M108:M109"/>
    <mergeCell ref="P108:P109"/>
    <mergeCell ref="P112:P113"/>
    <mergeCell ref="J102:J103"/>
    <mergeCell ref="L102:L103"/>
    <mergeCell ref="O102:O103"/>
    <mergeCell ref="C104:C105"/>
    <mergeCell ref="D104:D105"/>
    <mergeCell ref="F104:G105"/>
    <mergeCell ref="M104:M105"/>
    <mergeCell ref="P96:P97"/>
    <mergeCell ref="J98:J99"/>
    <mergeCell ref="L98:L99"/>
    <mergeCell ref="O98:O99"/>
    <mergeCell ref="C100:C101"/>
    <mergeCell ref="D100:D101"/>
    <mergeCell ref="F100:G101"/>
    <mergeCell ref="M100:M101"/>
    <mergeCell ref="P100:P101"/>
    <mergeCell ref="J94:J95"/>
    <mergeCell ref="L94:L95"/>
    <mergeCell ref="O94:O95"/>
    <mergeCell ref="C96:C97"/>
    <mergeCell ref="D96:D97"/>
    <mergeCell ref="F96:G97"/>
    <mergeCell ref="M96:M97"/>
    <mergeCell ref="P88:P89"/>
    <mergeCell ref="J90:J91"/>
    <mergeCell ref="L90:L91"/>
    <mergeCell ref="O90:O91"/>
    <mergeCell ref="C92:C93"/>
    <mergeCell ref="D92:D93"/>
    <mergeCell ref="F92:G93"/>
    <mergeCell ref="M92:M93"/>
    <mergeCell ref="P92:P93"/>
    <mergeCell ref="J86:J87"/>
    <mergeCell ref="L86:L87"/>
    <mergeCell ref="O86:O87"/>
    <mergeCell ref="C88:C89"/>
    <mergeCell ref="D88:D89"/>
    <mergeCell ref="F88:G89"/>
    <mergeCell ref="M88:M89"/>
    <mergeCell ref="P80:P81"/>
    <mergeCell ref="J82:J83"/>
    <mergeCell ref="L82:L83"/>
    <mergeCell ref="O82:O83"/>
    <mergeCell ref="C84:C85"/>
    <mergeCell ref="D84:D85"/>
    <mergeCell ref="F84:G85"/>
    <mergeCell ref="M84:M85"/>
    <mergeCell ref="P84:P85"/>
    <mergeCell ref="J78:J79"/>
    <mergeCell ref="L78:L79"/>
    <mergeCell ref="O78:O79"/>
    <mergeCell ref="C80:C81"/>
    <mergeCell ref="D80:D81"/>
    <mergeCell ref="F80:G81"/>
    <mergeCell ref="M80:M81"/>
    <mergeCell ref="P72:P73"/>
    <mergeCell ref="J74:J75"/>
    <mergeCell ref="L74:L75"/>
    <mergeCell ref="O74:O75"/>
    <mergeCell ref="C76:C77"/>
    <mergeCell ref="D76:D77"/>
    <mergeCell ref="F76:G77"/>
    <mergeCell ref="M76:M77"/>
    <mergeCell ref="P76:P77"/>
    <mergeCell ref="J70:J71"/>
    <mergeCell ref="L70:L71"/>
    <mergeCell ref="O70:O71"/>
    <mergeCell ref="C72:C73"/>
    <mergeCell ref="D72:D73"/>
    <mergeCell ref="F72:G73"/>
    <mergeCell ref="M72:M73"/>
    <mergeCell ref="P64:P65"/>
    <mergeCell ref="J66:J67"/>
    <mergeCell ref="L66:L67"/>
    <mergeCell ref="O66:O67"/>
    <mergeCell ref="C68:C69"/>
    <mergeCell ref="D68:D69"/>
    <mergeCell ref="F68:G69"/>
    <mergeCell ref="M68:M69"/>
    <mergeCell ref="P68:P69"/>
    <mergeCell ref="J62:J63"/>
    <mergeCell ref="L62:L63"/>
    <mergeCell ref="O62:O63"/>
    <mergeCell ref="C64:C65"/>
    <mergeCell ref="D64:D65"/>
    <mergeCell ref="F64:G65"/>
    <mergeCell ref="M64:M65"/>
    <mergeCell ref="P56:P57"/>
    <mergeCell ref="J58:J59"/>
    <mergeCell ref="L58:L59"/>
    <mergeCell ref="O58:O59"/>
    <mergeCell ref="C60:C61"/>
    <mergeCell ref="D60:D61"/>
    <mergeCell ref="F60:G61"/>
    <mergeCell ref="M60:M61"/>
    <mergeCell ref="P60:P61"/>
    <mergeCell ref="J54:J55"/>
    <mergeCell ref="L54:L55"/>
    <mergeCell ref="O54:O55"/>
    <mergeCell ref="C56:C57"/>
    <mergeCell ref="D56:D57"/>
    <mergeCell ref="F56:G57"/>
    <mergeCell ref="M56:M57"/>
    <mergeCell ref="P28:P29"/>
    <mergeCell ref="J50:J51"/>
    <mergeCell ref="L50:L51"/>
    <mergeCell ref="O50:O51"/>
    <mergeCell ref="C52:C53"/>
    <mergeCell ref="D52:D53"/>
    <mergeCell ref="F52:G53"/>
    <mergeCell ref="M52:M53"/>
    <mergeCell ref="P52:P53"/>
    <mergeCell ref="F32:G33"/>
    <mergeCell ref="J30:J31"/>
    <mergeCell ref="L30:L31"/>
    <mergeCell ref="O30:O31"/>
    <mergeCell ref="C32:C33"/>
    <mergeCell ref="D32:D33"/>
    <mergeCell ref="F36:G37"/>
    <mergeCell ref="M36:M37"/>
    <mergeCell ref="P20:P21"/>
    <mergeCell ref="J22:J23"/>
    <mergeCell ref="L22:L23"/>
    <mergeCell ref="O22:O23"/>
    <mergeCell ref="C24:C25"/>
    <mergeCell ref="D24:D25"/>
    <mergeCell ref="F24:G25"/>
    <mergeCell ref="M24:M25"/>
    <mergeCell ref="P24:P25"/>
    <mergeCell ref="B20:B21"/>
    <mergeCell ref="C20:C21"/>
    <mergeCell ref="D20:D21"/>
    <mergeCell ref="F20:G21"/>
    <mergeCell ref="M20:M21"/>
    <mergeCell ref="J26:J27"/>
    <mergeCell ref="L26:L27"/>
    <mergeCell ref="O26:O27"/>
    <mergeCell ref="C28:C29"/>
    <mergeCell ref="D28:D29"/>
    <mergeCell ref="F28:G29"/>
    <mergeCell ref="M28:M29"/>
    <mergeCell ref="F13:J13"/>
    <mergeCell ref="L15:M15"/>
    <mergeCell ref="O15:P15"/>
    <mergeCell ref="F16:G16"/>
    <mergeCell ref="A18:A19"/>
    <mergeCell ref="J18:J19"/>
    <mergeCell ref="L18:L19"/>
    <mergeCell ref="O18:O19"/>
    <mergeCell ref="R18:R19"/>
  </mergeCells>
  <pageMargins left="0.59055118110236227" right="0.59055118110236227" top="0.59055118110236227" bottom="0.59055118110236227" header="0.31496062992125984" footer="0.31496062992125984"/>
  <pageSetup paperSize="9" scale="58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A217"/>
  <sheetViews>
    <sheetView topLeftCell="A10" zoomScale="120" zoomScaleNormal="120" workbookViewId="0">
      <selection activeCell="X23" sqref="X23"/>
    </sheetView>
  </sheetViews>
  <sheetFormatPr defaultColWidth="8.85546875" defaultRowHeight="15" x14ac:dyDescent="0.25"/>
  <cols>
    <col min="1" max="1" width="6.7109375" customWidth="1"/>
    <col min="2" max="2" width="16.7109375" customWidth="1"/>
    <col min="3" max="3" width="2.7109375" customWidth="1"/>
    <col min="4" max="5" width="4.7109375" customWidth="1"/>
    <col min="6" max="12" width="2.7109375" style="1" customWidth="1"/>
    <col min="13" max="14" width="4.7109375" style="1" customWidth="1"/>
    <col min="15" max="15" width="2.7109375" style="1" customWidth="1"/>
    <col min="16" max="16" width="2.7109375" customWidth="1"/>
    <col min="17" max="17" width="4.7109375" style="7" customWidth="1"/>
    <col min="18" max="18" width="10.7109375" style="2" customWidth="1"/>
    <col min="19" max="19" width="10.7109375" style="5" customWidth="1"/>
    <col min="20" max="20" width="2.7109375" style="6" customWidth="1"/>
    <col min="21" max="21" width="10.7109375" style="2" customWidth="1"/>
    <col min="22" max="22" width="10.7109375" style="5" customWidth="1"/>
    <col min="23" max="23" width="2.7109375" style="6" customWidth="1"/>
    <col min="24" max="24" width="10.140625" customWidth="1"/>
    <col min="25" max="25" width="1.7109375" customWidth="1"/>
    <col min="26" max="27" width="2.7109375" customWidth="1"/>
  </cols>
  <sheetData>
    <row r="1" spans="1:23" ht="21.75" thickBot="1" x14ac:dyDescent="0.4">
      <c r="A1" s="48" t="s">
        <v>128</v>
      </c>
    </row>
    <row r="2" spans="1:23" ht="15" customHeight="1" thickBot="1" x14ac:dyDescent="0.3">
      <c r="R2" s="125" t="s">
        <v>25</v>
      </c>
      <c r="S2" s="126"/>
      <c r="U2" s="127" t="s">
        <v>26</v>
      </c>
      <c r="V2" s="128"/>
    </row>
    <row r="3" spans="1:23" ht="15" customHeight="1" x14ac:dyDescent="0.25">
      <c r="A3" s="9" t="s">
        <v>87</v>
      </c>
    </row>
    <row r="4" spans="1:23" ht="15" customHeight="1" x14ac:dyDescent="0.25">
      <c r="A4" s="4" t="s">
        <v>125</v>
      </c>
    </row>
    <row r="5" spans="1:23" ht="15" customHeight="1" x14ac:dyDescent="0.25">
      <c r="A5" s="4" t="s">
        <v>135</v>
      </c>
    </row>
    <row r="6" spans="1:23" ht="15" customHeight="1" x14ac:dyDescent="0.25">
      <c r="A6" s="4" t="s">
        <v>137</v>
      </c>
    </row>
    <row r="7" spans="1:23" ht="15" customHeight="1" x14ac:dyDescent="0.35">
      <c r="A7" s="67" t="s">
        <v>133</v>
      </c>
    </row>
    <row r="8" spans="1:23" ht="15" customHeight="1" x14ac:dyDescent="0.25">
      <c r="A8" s="4" t="s">
        <v>138</v>
      </c>
    </row>
    <row r="9" spans="1:23" ht="15" customHeight="1" x14ac:dyDescent="0.25">
      <c r="A9" s="4" t="s">
        <v>134</v>
      </c>
    </row>
    <row r="10" spans="1:23" ht="15" customHeight="1" x14ac:dyDescent="0.25">
      <c r="A10" s="4" t="s">
        <v>140</v>
      </c>
    </row>
    <row r="11" spans="1:23" ht="15" customHeight="1" thickBot="1" x14ac:dyDescent="0.3">
      <c r="A11" s="4"/>
    </row>
    <row r="12" spans="1:23" ht="15" customHeight="1" thickBot="1" x14ac:dyDescent="0.3">
      <c r="A12" s="14"/>
      <c r="B12" s="50" t="s">
        <v>131</v>
      </c>
      <c r="C12" s="15"/>
      <c r="D12" s="129">
        <v>10000</v>
      </c>
      <c r="E12" s="130"/>
      <c r="F12" s="130"/>
      <c r="G12" s="130"/>
      <c r="H12" s="131"/>
      <c r="I12" s="57"/>
      <c r="J12" s="57"/>
      <c r="K12" s="53"/>
      <c r="L12" s="53"/>
      <c r="M12" s="53"/>
      <c r="N12" s="53"/>
      <c r="O12" s="53"/>
      <c r="P12" s="53"/>
      <c r="Q12" s="17"/>
      <c r="R12" s="16"/>
      <c r="S12" s="14"/>
      <c r="T12" s="18"/>
      <c r="U12" s="16"/>
      <c r="V12" s="14"/>
      <c r="W12" s="18"/>
    </row>
    <row r="13" spans="1:23" ht="15" customHeight="1" x14ac:dyDescent="0.25">
      <c r="A13" s="14"/>
      <c r="B13" s="50"/>
      <c r="C13" s="15"/>
      <c r="D13" s="57"/>
      <c r="E13" s="57"/>
      <c r="F13" s="57"/>
      <c r="G13" s="57"/>
      <c r="H13" s="57"/>
      <c r="I13" s="57"/>
      <c r="J13" s="57"/>
      <c r="K13" s="53"/>
      <c r="L13" s="53"/>
      <c r="M13" s="53"/>
      <c r="N13" s="53"/>
      <c r="O13" s="53"/>
      <c r="P13" s="53"/>
      <c r="Q13" s="17"/>
      <c r="R13" s="16"/>
      <c r="S13" s="14"/>
      <c r="T13" s="18"/>
      <c r="U13" s="16"/>
      <c r="V13" s="14"/>
      <c r="W13" s="18"/>
    </row>
    <row r="14" spans="1:23" ht="12" customHeight="1" x14ac:dyDescent="0.25">
      <c r="A14" s="14"/>
      <c r="B14" s="14"/>
      <c r="D14" s="101"/>
      <c r="E14" s="101"/>
      <c r="F14" s="60"/>
      <c r="G14" s="60"/>
      <c r="H14" s="18"/>
      <c r="I14" s="18"/>
      <c r="J14" s="18"/>
      <c r="K14" s="18"/>
      <c r="L14" s="60"/>
      <c r="M14" s="160" t="s">
        <v>141</v>
      </c>
      <c r="N14" s="161"/>
      <c r="O14" s="60"/>
      <c r="P14" s="14"/>
      <c r="Q14" s="17"/>
      <c r="R14" s="132" t="s">
        <v>86</v>
      </c>
      <c r="S14" s="133"/>
      <c r="T14" s="18"/>
      <c r="U14" s="134" t="s">
        <v>88</v>
      </c>
      <c r="V14" s="134"/>
      <c r="W14" s="18"/>
    </row>
    <row r="15" spans="1:23" x14ac:dyDescent="0.25">
      <c r="A15" s="14"/>
      <c r="B15" s="14"/>
      <c r="D15" s="60"/>
      <c r="E15" s="60"/>
      <c r="F15" s="60"/>
      <c r="G15" s="60"/>
      <c r="H15" s="22"/>
      <c r="I15" s="135" t="s">
        <v>29</v>
      </c>
      <c r="J15" s="136"/>
      <c r="K15" s="22"/>
      <c r="L15" s="60"/>
      <c r="M15" s="154" t="s">
        <v>142</v>
      </c>
      <c r="N15" s="155"/>
      <c r="O15" s="60"/>
      <c r="P15" s="20"/>
      <c r="Q15" s="22"/>
      <c r="R15" s="94" t="s">
        <v>84</v>
      </c>
      <c r="S15" s="95" t="s">
        <v>85</v>
      </c>
      <c r="T15" s="24"/>
      <c r="U15" s="94" t="s">
        <v>30</v>
      </c>
      <c r="V15" s="95" t="s">
        <v>31</v>
      </c>
      <c r="W15" s="24"/>
    </row>
    <row r="16" spans="1:23" ht="12" customHeight="1" x14ac:dyDescent="0.25">
      <c r="A16" s="14"/>
      <c r="B16" s="14"/>
      <c r="D16" s="102"/>
      <c r="E16" s="102"/>
      <c r="F16" s="61"/>
      <c r="G16" s="61"/>
      <c r="H16" s="27"/>
      <c r="I16" s="27"/>
      <c r="J16" s="27"/>
      <c r="K16" s="27"/>
      <c r="L16" s="61"/>
      <c r="M16" s="156" t="s">
        <v>82</v>
      </c>
      <c r="N16" s="157"/>
      <c r="O16" s="61"/>
      <c r="P16" s="14"/>
      <c r="Q16" s="13"/>
      <c r="R16" s="25"/>
      <c r="S16" s="97"/>
      <c r="T16" s="26"/>
      <c r="U16" s="25"/>
      <c r="V16" s="97"/>
      <c r="W16" s="26"/>
    </row>
    <row r="17" spans="1:24" ht="8.1" customHeight="1" x14ac:dyDescent="0.25">
      <c r="A17" s="14"/>
      <c r="B17" s="14"/>
      <c r="C17" s="14"/>
      <c r="D17" s="97"/>
      <c r="E17" s="9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4"/>
      <c r="Q17" s="13"/>
      <c r="R17" s="25"/>
      <c r="S17" s="97"/>
      <c r="T17" s="26"/>
      <c r="U17" s="25"/>
      <c r="V17" s="97"/>
      <c r="W17" s="26"/>
      <c r="X17" s="137" t="s">
        <v>83</v>
      </c>
    </row>
    <row r="18" spans="1:24" ht="6" customHeight="1" x14ac:dyDescent="0.25">
      <c r="A18" s="14"/>
      <c r="B18" s="14"/>
      <c r="C18" s="14"/>
      <c r="D18" s="97"/>
      <c r="E18" s="9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4"/>
      <c r="Q18" s="13"/>
      <c r="R18" s="25"/>
      <c r="S18" s="97"/>
      <c r="T18" s="26"/>
      <c r="U18" s="25"/>
      <c r="V18" s="97"/>
      <c r="W18" s="26"/>
      <c r="X18" s="137"/>
    </row>
    <row r="19" spans="1:24" s="114" customFormat="1" ht="6" customHeight="1" thickBot="1" x14ac:dyDescent="0.25">
      <c r="A19" s="107"/>
      <c r="B19" s="107"/>
      <c r="C19" s="107"/>
      <c r="D19" s="170">
        <f>D12</f>
        <v>10000</v>
      </c>
      <c r="E19" s="170"/>
      <c r="F19" s="108"/>
      <c r="G19" s="108"/>
      <c r="H19" s="108"/>
      <c r="I19" s="108"/>
      <c r="J19" s="108"/>
      <c r="K19" s="108"/>
      <c r="L19" s="108"/>
      <c r="M19" s="109"/>
      <c r="N19" s="109"/>
      <c r="O19" s="108"/>
      <c r="P19" s="107"/>
      <c r="Q19" s="110"/>
      <c r="R19" s="111"/>
      <c r="S19" s="112"/>
      <c r="T19" s="113"/>
      <c r="U19" s="111"/>
      <c r="V19" s="112"/>
      <c r="W19" s="113"/>
    </row>
    <row r="20" spans="1:24" ht="6" customHeight="1" x14ac:dyDescent="0.25">
      <c r="A20" s="137" t="s">
        <v>0</v>
      </c>
      <c r="C20" s="97"/>
      <c r="D20" s="137" t="s">
        <v>132</v>
      </c>
      <c r="E20" s="137"/>
      <c r="F20" s="96"/>
      <c r="G20" s="96"/>
      <c r="H20" s="96"/>
      <c r="I20" s="138">
        <v>47</v>
      </c>
      <c r="J20" s="138"/>
      <c r="K20" s="96"/>
      <c r="L20" s="96"/>
      <c r="M20" s="81"/>
      <c r="N20" s="81"/>
      <c r="O20" s="96"/>
      <c r="P20" s="96"/>
      <c r="Q20" s="22"/>
      <c r="R20" s="140">
        <v>0</v>
      </c>
      <c r="S20" s="35"/>
      <c r="T20" s="32"/>
      <c r="U20" s="142">
        <v>0</v>
      </c>
      <c r="V20" s="104"/>
      <c r="W20" s="32"/>
    </row>
    <row r="21" spans="1:24" ht="6" customHeight="1" thickBot="1" x14ac:dyDescent="0.3">
      <c r="A21" s="137"/>
      <c r="B21" s="144" t="s">
        <v>28</v>
      </c>
      <c r="C21" s="97"/>
      <c r="D21" s="137"/>
      <c r="E21" s="137"/>
      <c r="F21" s="96"/>
      <c r="G21" s="96"/>
      <c r="H21" s="96"/>
      <c r="I21" s="139"/>
      <c r="J21" s="139"/>
      <c r="K21" s="96"/>
      <c r="L21" s="96"/>
      <c r="M21" s="81"/>
      <c r="N21" s="81"/>
      <c r="O21" s="96"/>
      <c r="P21" s="96"/>
      <c r="Q21" s="22"/>
      <c r="R21" s="141"/>
      <c r="S21" s="35"/>
      <c r="T21" s="32"/>
      <c r="U21" s="143"/>
      <c r="V21" s="104"/>
      <c r="W21" s="32"/>
    </row>
    <row r="22" spans="1:24" s="114" customFormat="1" ht="6" customHeight="1" thickBot="1" x14ac:dyDescent="0.25">
      <c r="A22" s="107"/>
      <c r="B22" s="144"/>
      <c r="C22" s="107"/>
      <c r="D22" s="173">
        <f>VLOOKUP(D19,'E96 resistor values'!$A$2:$A$826,1,TRUE)</f>
        <v>10000</v>
      </c>
      <c r="E22" s="173"/>
      <c r="F22" s="108"/>
      <c r="G22" s="108"/>
      <c r="H22" s="108"/>
      <c r="I22" s="108"/>
      <c r="J22" s="108"/>
      <c r="K22" s="108"/>
      <c r="L22" s="108"/>
      <c r="M22" s="115"/>
      <c r="N22" s="115"/>
      <c r="O22" s="108"/>
      <c r="P22" s="108"/>
      <c r="Q22" s="116"/>
      <c r="R22" s="117"/>
      <c r="S22" s="140">
        <f>R20-R24</f>
        <v>1.5</v>
      </c>
      <c r="T22" s="118"/>
      <c r="U22" s="119"/>
      <c r="V22" s="142">
        <f>U20-U24</f>
        <v>1.5197271558379077</v>
      </c>
      <c r="W22" s="118"/>
    </row>
    <row r="23" spans="1:24" s="114" customFormat="1" ht="6" customHeight="1" thickBot="1" x14ac:dyDescent="0.25">
      <c r="A23" s="107"/>
      <c r="B23" s="107"/>
      <c r="C23" s="120"/>
      <c r="D23" s="109"/>
      <c r="E23" s="109"/>
      <c r="F23" s="108"/>
      <c r="G23" s="108"/>
      <c r="H23" s="108"/>
      <c r="I23" s="108"/>
      <c r="J23" s="108"/>
      <c r="K23" s="108"/>
      <c r="L23" s="108"/>
      <c r="M23" s="171">
        <f>($D$19*10^(R24/20))/(1-10^(R24/20))</f>
        <v>53049.77100783147</v>
      </c>
      <c r="N23" s="172"/>
      <c r="O23" s="108"/>
      <c r="P23" s="108"/>
      <c r="Q23" s="116"/>
      <c r="R23" s="117"/>
      <c r="S23" s="141"/>
      <c r="T23" s="118"/>
      <c r="U23" s="119"/>
      <c r="V23" s="143"/>
      <c r="W23" s="118"/>
    </row>
    <row r="24" spans="1:24" ht="6" customHeight="1" x14ac:dyDescent="0.25">
      <c r="A24" s="14"/>
      <c r="B24" s="14"/>
      <c r="C24" s="18"/>
      <c r="D24" s="81"/>
      <c r="E24" s="81"/>
      <c r="F24" s="96"/>
      <c r="G24" s="96"/>
      <c r="H24" s="96"/>
      <c r="I24" s="138">
        <v>46</v>
      </c>
      <c r="J24" s="138"/>
      <c r="K24" s="96"/>
      <c r="L24" s="96"/>
      <c r="M24" s="164" t="s">
        <v>119</v>
      </c>
      <c r="N24" s="165"/>
      <c r="O24" s="96"/>
      <c r="P24" s="96"/>
      <c r="Q24" s="22"/>
      <c r="R24" s="140">
        <f>R28+S26</f>
        <v>-1.5</v>
      </c>
      <c r="S24" s="35"/>
      <c r="T24" s="32"/>
      <c r="U24" s="142">
        <f>LOG10(M26/(M26+$D$22))*20</f>
        <v>-1.5197271558379077</v>
      </c>
      <c r="V24" s="104"/>
      <c r="W24" s="32"/>
    </row>
    <row r="25" spans="1:24" ht="6" customHeight="1" thickBot="1" x14ac:dyDescent="0.3">
      <c r="A25" s="14"/>
      <c r="B25" s="14"/>
      <c r="C25" s="18"/>
      <c r="D25" s="81"/>
      <c r="E25" s="81"/>
      <c r="F25" s="96"/>
      <c r="G25" s="96"/>
      <c r="H25" s="96"/>
      <c r="I25" s="139"/>
      <c r="J25" s="139"/>
      <c r="K25" s="96"/>
      <c r="L25" s="96"/>
      <c r="M25" s="164"/>
      <c r="N25" s="165"/>
      <c r="O25" s="96"/>
      <c r="P25" s="96"/>
      <c r="Q25" s="22"/>
      <c r="R25" s="141"/>
      <c r="S25" s="35"/>
      <c r="T25" s="32"/>
      <c r="U25" s="143"/>
      <c r="V25" s="104"/>
      <c r="W25" s="32"/>
    </row>
    <row r="26" spans="1:24" s="114" customFormat="1" ht="6" customHeight="1" thickBot="1" x14ac:dyDescent="0.25">
      <c r="A26" s="107"/>
      <c r="B26" s="107"/>
      <c r="C26" s="120"/>
      <c r="D26" s="121"/>
      <c r="E26" s="121"/>
      <c r="F26" s="108"/>
      <c r="G26" s="108"/>
      <c r="H26" s="108"/>
      <c r="I26" s="108"/>
      <c r="J26" s="108"/>
      <c r="K26" s="108"/>
      <c r="L26" s="108"/>
      <c r="M26" s="174">
        <f>VLOOKUP(M23,'E96 resistor values'!$A$2:$A$826,1,TRUE)</f>
        <v>52300</v>
      </c>
      <c r="N26" s="175"/>
      <c r="O26" s="108"/>
      <c r="P26" s="108"/>
      <c r="Q26" s="116"/>
      <c r="R26" s="117"/>
      <c r="S26" s="147">
        <v>1.5</v>
      </c>
      <c r="T26" s="118"/>
      <c r="U26" s="119"/>
      <c r="V26" s="142">
        <f>U24-U28</f>
        <v>1.5379039413867879</v>
      </c>
      <c r="W26" s="118"/>
    </row>
    <row r="27" spans="1:24" s="114" customFormat="1" ht="6" customHeight="1" thickBot="1" x14ac:dyDescent="0.25">
      <c r="A27" s="107"/>
      <c r="B27" s="107"/>
      <c r="C27" s="120"/>
      <c r="D27" s="109"/>
      <c r="E27" s="109"/>
      <c r="F27" s="108"/>
      <c r="G27" s="108"/>
      <c r="H27" s="108"/>
      <c r="I27" s="108"/>
      <c r="J27" s="108"/>
      <c r="K27" s="108"/>
      <c r="L27" s="108"/>
      <c r="M27" s="171">
        <f>($D$19*10^(R28/20))/(1-10^(R28/20))</f>
        <v>24240.217964026808</v>
      </c>
      <c r="N27" s="172"/>
      <c r="O27" s="108"/>
      <c r="P27" s="108"/>
      <c r="Q27" s="116"/>
      <c r="R27" s="117"/>
      <c r="S27" s="148"/>
      <c r="T27" s="118"/>
      <c r="U27" s="119"/>
      <c r="V27" s="143"/>
      <c r="W27" s="118"/>
    </row>
    <row r="28" spans="1:24" ht="6" customHeight="1" x14ac:dyDescent="0.25">
      <c r="A28" s="14"/>
      <c r="B28" s="14"/>
      <c r="C28" s="18"/>
      <c r="D28" s="81"/>
      <c r="E28" s="81"/>
      <c r="F28" s="96"/>
      <c r="G28" s="96"/>
      <c r="H28" s="96"/>
      <c r="I28" s="138">
        <v>45</v>
      </c>
      <c r="J28" s="138"/>
      <c r="K28" s="96"/>
      <c r="L28" s="96"/>
      <c r="M28" s="164" t="s">
        <v>118</v>
      </c>
      <c r="N28" s="165"/>
      <c r="O28" s="96"/>
      <c r="P28" s="96"/>
      <c r="Q28" s="22"/>
      <c r="R28" s="140">
        <f>R32+S30</f>
        <v>-3</v>
      </c>
      <c r="S28" s="35"/>
      <c r="T28" s="32"/>
      <c r="U28" s="142">
        <f>LOG10(M30/(M30+$D$22))*20</f>
        <v>-3.0576310972246956</v>
      </c>
      <c r="V28" s="104"/>
      <c r="W28" s="32"/>
    </row>
    <row r="29" spans="1:24" ht="6" customHeight="1" thickBot="1" x14ac:dyDescent="0.3">
      <c r="A29" s="14"/>
      <c r="B29" s="14"/>
      <c r="C29" s="18"/>
      <c r="D29" s="81"/>
      <c r="E29" s="81"/>
      <c r="F29" s="96"/>
      <c r="G29" s="96"/>
      <c r="H29" s="96"/>
      <c r="I29" s="139"/>
      <c r="J29" s="139"/>
      <c r="K29" s="96"/>
      <c r="L29" s="96"/>
      <c r="M29" s="164"/>
      <c r="N29" s="165"/>
      <c r="O29" s="96"/>
      <c r="P29" s="96"/>
      <c r="Q29" s="22"/>
      <c r="R29" s="141"/>
      <c r="S29" s="35"/>
      <c r="T29" s="32"/>
      <c r="U29" s="143"/>
      <c r="V29" s="104"/>
      <c r="W29" s="32"/>
    </row>
    <row r="30" spans="1:24" s="114" customFormat="1" ht="6" customHeight="1" thickBot="1" x14ac:dyDescent="0.25">
      <c r="A30" s="107"/>
      <c r="B30" s="107"/>
      <c r="C30" s="120"/>
      <c r="D30" s="121"/>
      <c r="E30" s="121"/>
      <c r="F30" s="108"/>
      <c r="G30" s="108"/>
      <c r="H30" s="108"/>
      <c r="I30" s="108"/>
      <c r="J30" s="108"/>
      <c r="K30" s="108"/>
      <c r="L30" s="108"/>
      <c r="M30" s="174">
        <f>VLOOKUP(M27,'E96 resistor values'!$A$2:$A$826,1,TRUE)</f>
        <v>23700</v>
      </c>
      <c r="N30" s="175"/>
      <c r="O30" s="108"/>
      <c r="P30" s="108"/>
      <c r="Q30" s="116"/>
      <c r="R30" s="117"/>
      <c r="S30" s="147">
        <v>1.5</v>
      </c>
      <c r="T30" s="118"/>
      <c r="U30" s="119"/>
      <c r="V30" s="142">
        <f>U28-U32</f>
        <v>1.4499612730050977</v>
      </c>
      <c r="W30" s="118"/>
    </row>
    <row r="31" spans="1:24" s="114" customFormat="1" ht="6" customHeight="1" thickBot="1" x14ac:dyDescent="0.25">
      <c r="A31" s="107"/>
      <c r="B31" s="107"/>
      <c r="C31" s="120"/>
      <c r="D31" s="109"/>
      <c r="E31" s="109"/>
      <c r="F31" s="108"/>
      <c r="G31" s="108"/>
      <c r="H31" s="108"/>
      <c r="I31" s="108"/>
      <c r="J31" s="108"/>
      <c r="K31" s="108"/>
      <c r="L31" s="108"/>
      <c r="M31" s="171">
        <f>($D$19*10^(R32/20))/(1-10^(R32/20))</f>
        <v>14731.792583753479</v>
      </c>
      <c r="N31" s="172"/>
      <c r="O31" s="108"/>
      <c r="P31" s="108"/>
      <c r="Q31" s="116"/>
      <c r="R31" s="117"/>
      <c r="S31" s="148"/>
      <c r="T31" s="118"/>
      <c r="U31" s="119"/>
      <c r="V31" s="143"/>
      <c r="W31" s="118"/>
    </row>
    <row r="32" spans="1:24" ht="6" customHeight="1" x14ac:dyDescent="0.25">
      <c r="A32" s="14"/>
      <c r="B32" s="14"/>
      <c r="C32" s="18"/>
      <c r="D32" s="81"/>
      <c r="E32" s="81"/>
      <c r="F32" s="96"/>
      <c r="G32" s="96"/>
      <c r="H32" s="96"/>
      <c r="I32" s="138">
        <v>44</v>
      </c>
      <c r="J32" s="138"/>
      <c r="K32" s="96"/>
      <c r="L32" s="96"/>
      <c r="M32" s="164" t="s">
        <v>117</v>
      </c>
      <c r="N32" s="165"/>
      <c r="O32" s="96"/>
      <c r="P32" s="96"/>
      <c r="Q32" s="22"/>
      <c r="R32" s="140">
        <f>R36+S34</f>
        <v>-4.5</v>
      </c>
      <c r="S32" s="35"/>
      <c r="T32" s="32"/>
      <c r="U32" s="142">
        <f>LOG10(M34/(M34+$D$22))*20</f>
        <v>-4.5075923702297933</v>
      </c>
      <c r="V32" s="104"/>
      <c r="W32" s="32"/>
    </row>
    <row r="33" spans="1:23" ht="6" customHeight="1" thickBot="1" x14ac:dyDescent="0.3">
      <c r="A33" s="14"/>
      <c r="B33" s="14"/>
      <c r="C33" s="18"/>
      <c r="D33" s="81"/>
      <c r="E33" s="81"/>
      <c r="F33" s="96"/>
      <c r="G33" s="96"/>
      <c r="H33" s="96"/>
      <c r="I33" s="139"/>
      <c r="J33" s="139"/>
      <c r="K33" s="96"/>
      <c r="L33" s="96"/>
      <c r="M33" s="164"/>
      <c r="N33" s="165"/>
      <c r="O33" s="96"/>
      <c r="P33" s="96"/>
      <c r="Q33" s="22"/>
      <c r="R33" s="141"/>
      <c r="S33" s="35"/>
      <c r="T33" s="32"/>
      <c r="U33" s="143"/>
      <c r="V33" s="104"/>
      <c r="W33" s="32"/>
    </row>
    <row r="34" spans="1:23" s="114" customFormat="1" ht="6" customHeight="1" thickBot="1" x14ac:dyDescent="0.25">
      <c r="A34" s="107"/>
      <c r="B34" s="107"/>
      <c r="C34" s="120"/>
      <c r="D34" s="121"/>
      <c r="E34" s="121"/>
      <c r="F34" s="108"/>
      <c r="G34" s="108"/>
      <c r="H34" s="108"/>
      <c r="I34" s="108"/>
      <c r="J34" s="108"/>
      <c r="K34" s="108"/>
      <c r="L34" s="108"/>
      <c r="M34" s="174">
        <f>VLOOKUP(M31,'E96 resistor values'!$A$2:$A$826,1,TRUE)</f>
        <v>14700</v>
      </c>
      <c r="N34" s="175"/>
      <c r="O34" s="108"/>
      <c r="P34" s="108"/>
      <c r="Q34" s="116"/>
      <c r="R34" s="117"/>
      <c r="S34" s="147">
        <v>1.5</v>
      </c>
      <c r="T34" s="118"/>
      <c r="U34" s="119"/>
      <c r="V34" s="142">
        <f>U32-U36</f>
        <v>1.5130075430498309</v>
      </c>
      <c r="W34" s="118"/>
    </row>
    <row r="35" spans="1:23" s="114" customFormat="1" ht="6" customHeight="1" thickBot="1" x14ac:dyDescent="0.25">
      <c r="A35" s="107"/>
      <c r="B35" s="107"/>
      <c r="C35" s="120"/>
      <c r="D35" s="109"/>
      <c r="E35" s="109"/>
      <c r="F35" s="108"/>
      <c r="G35" s="108"/>
      <c r="H35" s="108"/>
      <c r="I35" s="108"/>
      <c r="J35" s="108"/>
      <c r="K35" s="108"/>
      <c r="L35" s="108"/>
      <c r="M35" s="171">
        <f>($D$19*10^(R36/20))/(1-10^(R36/20))</f>
        <v>10047.602375372449</v>
      </c>
      <c r="N35" s="172"/>
      <c r="O35" s="108"/>
      <c r="P35" s="108"/>
      <c r="Q35" s="116"/>
      <c r="R35" s="117"/>
      <c r="S35" s="148"/>
      <c r="T35" s="118"/>
      <c r="U35" s="119"/>
      <c r="V35" s="143"/>
      <c r="W35" s="118"/>
    </row>
    <row r="36" spans="1:23" ht="6" customHeight="1" x14ac:dyDescent="0.25">
      <c r="A36" s="14"/>
      <c r="B36" s="14"/>
      <c r="C36" s="18"/>
      <c r="D36" s="81"/>
      <c r="E36" s="81"/>
      <c r="F36" s="96"/>
      <c r="G36" s="96"/>
      <c r="H36" s="96"/>
      <c r="I36" s="138">
        <v>43</v>
      </c>
      <c r="J36" s="138"/>
      <c r="K36" s="96"/>
      <c r="L36" s="96"/>
      <c r="M36" s="164" t="s">
        <v>116</v>
      </c>
      <c r="N36" s="165"/>
      <c r="O36" s="96"/>
      <c r="P36" s="96"/>
      <c r="Q36" s="22"/>
      <c r="R36" s="140">
        <f>R40+S38</f>
        <v>-6</v>
      </c>
      <c r="S36" s="35"/>
      <c r="T36" s="32"/>
      <c r="U36" s="142">
        <f>LOG10(M38/(M38+$D$22))*20</f>
        <v>-6.0205999132796242</v>
      </c>
      <c r="V36" s="104"/>
      <c r="W36" s="32"/>
    </row>
    <row r="37" spans="1:23" ht="6" customHeight="1" thickBot="1" x14ac:dyDescent="0.3">
      <c r="A37" s="14"/>
      <c r="B37" s="14"/>
      <c r="C37" s="18"/>
      <c r="D37" s="81"/>
      <c r="E37" s="81"/>
      <c r="F37" s="96"/>
      <c r="G37" s="96"/>
      <c r="H37" s="96"/>
      <c r="I37" s="139"/>
      <c r="J37" s="139"/>
      <c r="K37" s="96"/>
      <c r="L37" s="96"/>
      <c r="M37" s="164"/>
      <c r="N37" s="165"/>
      <c r="O37" s="96"/>
      <c r="P37" s="96"/>
      <c r="Q37" s="22"/>
      <c r="R37" s="141"/>
      <c r="S37" s="35"/>
      <c r="T37" s="32"/>
      <c r="U37" s="143"/>
      <c r="V37" s="104"/>
      <c r="W37" s="32"/>
    </row>
    <row r="38" spans="1:23" s="114" customFormat="1" ht="6" customHeight="1" thickBot="1" x14ac:dyDescent="0.25">
      <c r="A38" s="107"/>
      <c r="B38" s="107"/>
      <c r="C38" s="120"/>
      <c r="D38" s="121"/>
      <c r="E38" s="121"/>
      <c r="F38" s="122"/>
      <c r="G38" s="122"/>
      <c r="H38" s="122"/>
      <c r="I38" s="122"/>
      <c r="J38" s="122"/>
      <c r="K38" s="122"/>
      <c r="L38" s="122"/>
      <c r="M38" s="174">
        <f>VLOOKUP(M35,'E96 resistor values'!$A$2:$A$826,1,TRUE)</f>
        <v>10000</v>
      </c>
      <c r="N38" s="175"/>
      <c r="O38" s="122"/>
      <c r="P38" s="122"/>
      <c r="Q38" s="116"/>
      <c r="R38" s="117"/>
      <c r="S38" s="147">
        <v>1.5</v>
      </c>
      <c r="T38" s="118"/>
      <c r="U38" s="119"/>
      <c r="V38" s="142">
        <f>U36-U40</f>
        <v>1.5785617382745487</v>
      </c>
      <c r="W38" s="118"/>
    </row>
    <row r="39" spans="1:23" s="114" customFormat="1" ht="6" customHeight="1" thickBot="1" x14ac:dyDescent="0.25">
      <c r="A39" s="107"/>
      <c r="B39" s="107"/>
      <c r="C39" s="120"/>
      <c r="D39" s="109"/>
      <c r="E39" s="109"/>
      <c r="F39" s="122"/>
      <c r="G39" s="122"/>
      <c r="H39" s="122"/>
      <c r="I39" s="122"/>
      <c r="J39" s="122"/>
      <c r="K39" s="122"/>
      <c r="L39" s="122"/>
      <c r="M39" s="171">
        <f>($D$19*10^(R40/20))/(1-10^(R40/20))</f>
        <v>7291.9583908568793</v>
      </c>
      <c r="N39" s="172"/>
      <c r="O39" s="122"/>
      <c r="P39" s="122"/>
      <c r="Q39" s="116"/>
      <c r="R39" s="117"/>
      <c r="S39" s="148"/>
      <c r="T39" s="118"/>
      <c r="U39" s="119"/>
      <c r="V39" s="143"/>
      <c r="W39" s="118"/>
    </row>
    <row r="40" spans="1:23" ht="6" customHeight="1" x14ac:dyDescent="0.25">
      <c r="A40" s="14"/>
      <c r="B40" s="14"/>
      <c r="C40" s="18"/>
      <c r="D40" s="81"/>
      <c r="E40" s="81"/>
      <c r="F40" s="96"/>
      <c r="G40" s="96"/>
      <c r="H40" s="96"/>
      <c r="I40" s="138">
        <v>42</v>
      </c>
      <c r="J40" s="138"/>
      <c r="K40" s="96"/>
      <c r="L40" s="96"/>
      <c r="M40" s="164" t="s">
        <v>115</v>
      </c>
      <c r="N40" s="165"/>
      <c r="O40" s="96"/>
      <c r="P40" s="96"/>
      <c r="Q40" s="22"/>
      <c r="R40" s="140">
        <f>R44+S42</f>
        <v>-7.5</v>
      </c>
      <c r="S40" s="35"/>
      <c r="T40" s="32"/>
      <c r="U40" s="142">
        <f>LOG10(M42/(M42+$D$22))*20</f>
        <v>-7.5991616515541729</v>
      </c>
      <c r="V40" s="104"/>
      <c r="W40" s="32"/>
    </row>
    <row r="41" spans="1:23" ht="6" customHeight="1" thickBot="1" x14ac:dyDescent="0.3">
      <c r="A41" s="14"/>
      <c r="B41" s="14"/>
      <c r="C41" s="18"/>
      <c r="D41" s="81"/>
      <c r="E41" s="81"/>
      <c r="F41" s="96"/>
      <c r="G41" s="96"/>
      <c r="H41" s="96"/>
      <c r="I41" s="139"/>
      <c r="J41" s="139"/>
      <c r="K41" s="96"/>
      <c r="L41" s="96"/>
      <c r="M41" s="164"/>
      <c r="N41" s="165"/>
      <c r="O41" s="96"/>
      <c r="P41" s="96"/>
      <c r="Q41" s="22"/>
      <c r="R41" s="141"/>
      <c r="S41" s="35"/>
      <c r="T41" s="32"/>
      <c r="U41" s="143"/>
      <c r="V41" s="104"/>
      <c r="W41" s="32"/>
    </row>
    <row r="42" spans="1:23" s="114" customFormat="1" ht="6" customHeight="1" thickBot="1" x14ac:dyDescent="0.25">
      <c r="A42" s="107"/>
      <c r="B42" s="107"/>
      <c r="C42" s="120"/>
      <c r="D42" s="121"/>
      <c r="E42" s="121"/>
      <c r="F42" s="122"/>
      <c r="G42" s="122"/>
      <c r="H42" s="122"/>
      <c r="I42" s="122"/>
      <c r="J42" s="122"/>
      <c r="K42" s="122"/>
      <c r="L42" s="122"/>
      <c r="M42" s="174">
        <f>VLOOKUP(M39,'E96 resistor values'!$A$2:$A$826,1,TRUE)</f>
        <v>7150</v>
      </c>
      <c r="N42" s="175"/>
      <c r="O42" s="122"/>
      <c r="P42" s="122"/>
      <c r="Q42" s="116"/>
      <c r="R42" s="117"/>
      <c r="S42" s="147">
        <v>1.5</v>
      </c>
      <c r="T42" s="118"/>
      <c r="U42" s="119"/>
      <c r="V42" s="142">
        <f>U40-U44</f>
        <v>1.4104198146281099</v>
      </c>
      <c r="W42" s="118"/>
    </row>
    <row r="43" spans="1:23" s="114" customFormat="1" ht="6" customHeight="1" thickBot="1" x14ac:dyDescent="0.25">
      <c r="A43" s="107"/>
      <c r="B43" s="107"/>
      <c r="C43" s="120"/>
      <c r="D43" s="109"/>
      <c r="E43" s="109"/>
      <c r="F43" s="122"/>
      <c r="G43" s="122"/>
      <c r="H43" s="122"/>
      <c r="I43" s="122"/>
      <c r="J43" s="122"/>
      <c r="K43" s="122"/>
      <c r="L43" s="122"/>
      <c r="M43" s="171">
        <f>($D$19*10^(R44/20))/(1-10^(R44/20))</f>
        <v>5499.3917002104017</v>
      </c>
      <c r="N43" s="172"/>
      <c r="O43" s="122"/>
      <c r="P43" s="122"/>
      <c r="Q43" s="116"/>
      <c r="R43" s="117"/>
      <c r="S43" s="148"/>
      <c r="T43" s="118"/>
      <c r="U43" s="119"/>
      <c r="V43" s="143"/>
      <c r="W43" s="118"/>
    </row>
    <row r="44" spans="1:23" ht="6" customHeight="1" x14ac:dyDescent="0.25">
      <c r="A44" s="14"/>
      <c r="B44" s="14"/>
      <c r="C44" s="18"/>
      <c r="D44" s="81"/>
      <c r="E44" s="81"/>
      <c r="F44" s="96"/>
      <c r="G44" s="96"/>
      <c r="H44" s="96"/>
      <c r="I44" s="138">
        <v>41</v>
      </c>
      <c r="J44" s="138"/>
      <c r="K44" s="96"/>
      <c r="L44" s="96"/>
      <c r="M44" s="164" t="s">
        <v>114</v>
      </c>
      <c r="N44" s="165"/>
      <c r="O44" s="96"/>
      <c r="P44" s="96"/>
      <c r="Q44" s="22"/>
      <c r="R44" s="140">
        <f>R48+S46</f>
        <v>-9</v>
      </c>
      <c r="S44" s="35"/>
      <c r="T44" s="32"/>
      <c r="U44" s="142">
        <f>LOG10(M46/(M46+$D$22))*20</f>
        <v>-9.0095814661822828</v>
      </c>
      <c r="V44" s="104"/>
      <c r="W44" s="32"/>
    </row>
    <row r="45" spans="1:23" ht="6" customHeight="1" thickBot="1" x14ac:dyDescent="0.3">
      <c r="A45" s="14"/>
      <c r="B45" s="14"/>
      <c r="C45" s="18"/>
      <c r="D45" s="81"/>
      <c r="E45" s="81"/>
      <c r="F45" s="96"/>
      <c r="G45" s="96"/>
      <c r="H45" s="96"/>
      <c r="I45" s="139"/>
      <c r="J45" s="139"/>
      <c r="K45" s="96"/>
      <c r="L45" s="96"/>
      <c r="M45" s="164"/>
      <c r="N45" s="165"/>
      <c r="O45" s="96"/>
      <c r="P45" s="96"/>
      <c r="Q45" s="22"/>
      <c r="R45" s="141"/>
      <c r="S45" s="35"/>
      <c r="T45" s="32"/>
      <c r="U45" s="143"/>
      <c r="V45" s="104"/>
      <c r="W45" s="32"/>
    </row>
    <row r="46" spans="1:23" s="114" customFormat="1" ht="6" customHeight="1" thickBot="1" x14ac:dyDescent="0.25">
      <c r="A46" s="107"/>
      <c r="B46" s="107"/>
      <c r="C46" s="120"/>
      <c r="D46" s="121"/>
      <c r="E46" s="121"/>
      <c r="F46" s="108"/>
      <c r="G46" s="108"/>
      <c r="H46" s="108"/>
      <c r="I46" s="108"/>
      <c r="J46" s="108"/>
      <c r="K46" s="108"/>
      <c r="L46" s="108"/>
      <c r="M46" s="174">
        <f>VLOOKUP(M43,'E96 resistor values'!$A$2:$A$826,1,TRUE)</f>
        <v>5490</v>
      </c>
      <c r="N46" s="175"/>
      <c r="O46" s="108"/>
      <c r="P46" s="108"/>
      <c r="Q46" s="116"/>
      <c r="R46" s="117"/>
      <c r="S46" s="147">
        <v>1.5</v>
      </c>
      <c r="T46" s="118"/>
      <c r="U46" s="119"/>
      <c r="V46" s="142">
        <f>U44-U48</f>
        <v>1.5421614424591894</v>
      </c>
      <c r="W46" s="118"/>
    </row>
    <row r="47" spans="1:23" s="114" customFormat="1" ht="6" customHeight="1" thickBot="1" x14ac:dyDescent="0.25">
      <c r="A47" s="107"/>
      <c r="B47" s="107"/>
      <c r="C47" s="120"/>
      <c r="D47" s="109"/>
      <c r="E47" s="109"/>
      <c r="F47" s="108"/>
      <c r="G47" s="108"/>
      <c r="H47" s="108"/>
      <c r="I47" s="108"/>
      <c r="J47" s="108"/>
      <c r="K47" s="108"/>
      <c r="L47" s="108"/>
      <c r="M47" s="171">
        <f>($D$19*10^(R48/20))/(1-10^(R48/20))</f>
        <v>4255.9450597681052</v>
      </c>
      <c r="N47" s="172"/>
      <c r="O47" s="108"/>
      <c r="P47" s="108"/>
      <c r="Q47" s="116"/>
      <c r="R47" s="117"/>
      <c r="S47" s="148"/>
      <c r="T47" s="118"/>
      <c r="U47" s="119"/>
      <c r="V47" s="143"/>
      <c r="W47" s="118"/>
    </row>
    <row r="48" spans="1:23" ht="6" customHeight="1" x14ac:dyDescent="0.25">
      <c r="A48" s="14"/>
      <c r="B48" s="14"/>
      <c r="C48" s="18"/>
      <c r="D48" s="81"/>
      <c r="E48" s="81"/>
      <c r="F48" s="96"/>
      <c r="G48" s="96"/>
      <c r="H48" s="96"/>
      <c r="I48" s="138">
        <v>40</v>
      </c>
      <c r="J48" s="138"/>
      <c r="K48" s="96"/>
      <c r="L48" s="96"/>
      <c r="M48" s="164" t="s">
        <v>113</v>
      </c>
      <c r="N48" s="165"/>
      <c r="O48" s="96"/>
      <c r="P48" s="96"/>
      <c r="Q48" s="22"/>
      <c r="R48" s="140">
        <f>R52+S50</f>
        <v>-10.5</v>
      </c>
      <c r="S48" s="35"/>
      <c r="T48" s="32"/>
      <c r="U48" s="142">
        <f>LOG10(M50/(M50+$D$22))*20</f>
        <v>-10.551742908641472</v>
      </c>
      <c r="V48" s="104"/>
      <c r="W48" s="32"/>
    </row>
    <row r="49" spans="1:23" ht="6" customHeight="1" thickBot="1" x14ac:dyDescent="0.3">
      <c r="A49" s="14"/>
      <c r="B49" s="14"/>
      <c r="C49" s="18"/>
      <c r="D49" s="81"/>
      <c r="E49" s="81"/>
      <c r="F49" s="96"/>
      <c r="G49" s="96"/>
      <c r="H49" s="96"/>
      <c r="I49" s="139"/>
      <c r="J49" s="139"/>
      <c r="K49" s="96"/>
      <c r="L49" s="96"/>
      <c r="M49" s="164"/>
      <c r="N49" s="165"/>
      <c r="O49" s="96"/>
      <c r="P49" s="96"/>
      <c r="Q49" s="22"/>
      <c r="R49" s="141"/>
      <c r="S49" s="35"/>
      <c r="T49" s="32"/>
      <c r="U49" s="143"/>
      <c r="V49" s="104"/>
      <c r="W49" s="32"/>
    </row>
    <row r="50" spans="1:23" s="114" customFormat="1" ht="6" customHeight="1" thickBot="1" x14ac:dyDescent="0.25">
      <c r="A50" s="107"/>
      <c r="B50" s="107"/>
      <c r="C50" s="120"/>
      <c r="D50" s="121"/>
      <c r="E50" s="121"/>
      <c r="F50" s="108"/>
      <c r="G50" s="108"/>
      <c r="H50" s="108"/>
      <c r="I50" s="108"/>
      <c r="J50" s="108"/>
      <c r="K50" s="108"/>
      <c r="L50" s="108"/>
      <c r="M50" s="174">
        <f>VLOOKUP(M47,'E96 resistor values'!$A$2:$A$826,1,TRUE)</f>
        <v>4220</v>
      </c>
      <c r="N50" s="175"/>
      <c r="O50" s="108"/>
      <c r="P50" s="108"/>
      <c r="Q50" s="116"/>
      <c r="R50" s="117"/>
      <c r="S50" s="147">
        <v>1.5</v>
      </c>
      <c r="T50" s="118"/>
      <c r="U50" s="119"/>
      <c r="V50" s="142">
        <f>U48-U52</f>
        <v>1.5155799139634478</v>
      </c>
      <c r="W50" s="118"/>
    </row>
    <row r="51" spans="1:23" s="114" customFormat="1" ht="6" customHeight="1" thickBot="1" x14ac:dyDescent="0.25">
      <c r="A51" s="107"/>
      <c r="B51" s="107"/>
      <c r="C51" s="120"/>
      <c r="D51" s="109"/>
      <c r="E51" s="109"/>
      <c r="F51" s="108"/>
      <c r="G51" s="108"/>
      <c r="H51" s="108"/>
      <c r="I51" s="108"/>
      <c r="J51" s="108"/>
      <c r="K51" s="108"/>
      <c r="L51" s="108"/>
      <c r="M51" s="171">
        <f>($D$19*10^(R52/20))/(1-10^(R52/20))</f>
        <v>3354.4983106018362</v>
      </c>
      <c r="N51" s="172"/>
      <c r="O51" s="108"/>
      <c r="P51" s="108"/>
      <c r="Q51" s="116"/>
      <c r="R51" s="117"/>
      <c r="S51" s="148"/>
      <c r="T51" s="118"/>
      <c r="U51" s="119"/>
      <c r="V51" s="143"/>
      <c r="W51" s="118"/>
    </row>
    <row r="52" spans="1:23" ht="6" customHeight="1" x14ac:dyDescent="0.25">
      <c r="A52" s="14"/>
      <c r="B52" s="14"/>
      <c r="C52" s="18"/>
      <c r="D52" s="81"/>
      <c r="E52" s="81"/>
      <c r="F52" s="96"/>
      <c r="G52" s="96"/>
      <c r="H52" s="96"/>
      <c r="I52" s="138">
        <v>39</v>
      </c>
      <c r="J52" s="138"/>
      <c r="K52" s="96"/>
      <c r="L52" s="96"/>
      <c r="M52" s="164" t="s">
        <v>112</v>
      </c>
      <c r="N52" s="165"/>
      <c r="O52" s="96"/>
      <c r="P52" s="96"/>
      <c r="Q52" s="22"/>
      <c r="R52" s="140">
        <f>R56+S54</f>
        <v>-12</v>
      </c>
      <c r="S52" s="35"/>
      <c r="T52" s="32"/>
      <c r="U52" s="142">
        <f>LOG10(M54/(M54+$D$22))*20</f>
        <v>-12.06732282260492</v>
      </c>
      <c r="V52" s="104"/>
      <c r="W52" s="32"/>
    </row>
    <row r="53" spans="1:23" ht="6" customHeight="1" thickBot="1" x14ac:dyDescent="0.3">
      <c r="A53" s="14"/>
      <c r="B53" s="14"/>
      <c r="C53" s="18"/>
      <c r="D53" s="81"/>
      <c r="E53" s="81"/>
      <c r="F53" s="96"/>
      <c r="G53" s="96"/>
      <c r="H53" s="96"/>
      <c r="I53" s="139"/>
      <c r="J53" s="139"/>
      <c r="K53" s="96"/>
      <c r="L53" s="96"/>
      <c r="M53" s="164"/>
      <c r="N53" s="165"/>
      <c r="O53" s="96"/>
      <c r="P53" s="96"/>
      <c r="Q53" s="22"/>
      <c r="R53" s="141"/>
      <c r="S53" s="35"/>
      <c r="T53" s="32"/>
      <c r="U53" s="143"/>
      <c r="V53" s="104"/>
      <c r="W53" s="32"/>
    </row>
    <row r="54" spans="1:23" s="114" customFormat="1" ht="6" customHeight="1" thickBot="1" x14ac:dyDescent="0.25">
      <c r="A54" s="107"/>
      <c r="B54" s="107"/>
      <c r="C54" s="120"/>
      <c r="D54" s="121"/>
      <c r="E54" s="121"/>
      <c r="F54" s="122"/>
      <c r="G54" s="122"/>
      <c r="H54" s="122"/>
      <c r="I54" s="122"/>
      <c r="J54" s="122"/>
      <c r="K54" s="122"/>
      <c r="L54" s="122"/>
      <c r="M54" s="174">
        <f>VLOOKUP(M51,'E96 resistor values'!$A$2:$A$826,1,TRUE)</f>
        <v>3320</v>
      </c>
      <c r="N54" s="175"/>
      <c r="O54" s="122"/>
      <c r="P54" s="122"/>
      <c r="Q54" s="116"/>
      <c r="R54" s="117"/>
      <c r="S54" s="147">
        <v>1.5</v>
      </c>
      <c r="T54" s="118"/>
      <c r="U54" s="119"/>
      <c r="V54" s="142">
        <f>U52-U56</f>
        <v>1.4579842477724032</v>
      </c>
      <c r="W54" s="118"/>
    </row>
    <row r="55" spans="1:23" s="114" customFormat="1" ht="6" customHeight="1" thickBot="1" x14ac:dyDescent="0.25">
      <c r="A55" s="107"/>
      <c r="B55" s="107"/>
      <c r="C55" s="120"/>
      <c r="D55" s="109"/>
      <c r="E55" s="109"/>
      <c r="F55" s="122"/>
      <c r="G55" s="122"/>
      <c r="H55" s="122"/>
      <c r="I55" s="122"/>
      <c r="J55" s="122"/>
      <c r="K55" s="122"/>
      <c r="L55" s="122"/>
      <c r="M55" s="171">
        <f>($D$19*10^(R56/20))/(1-10^(R56/20))</f>
        <v>2679.8784031523996</v>
      </c>
      <c r="N55" s="172"/>
      <c r="O55" s="122"/>
      <c r="P55" s="122"/>
      <c r="Q55" s="116"/>
      <c r="R55" s="117"/>
      <c r="S55" s="148"/>
      <c r="T55" s="118"/>
      <c r="U55" s="119"/>
      <c r="V55" s="143"/>
      <c r="W55" s="118"/>
    </row>
    <row r="56" spans="1:23" ht="6" customHeight="1" x14ac:dyDescent="0.25">
      <c r="A56" s="14"/>
      <c r="B56" s="14"/>
      <c r="C56" s="18"/>
      <c r="D56" s="81"/>
      <c r="E56" s="81"/>
      <c r="F56" s="96"/>
      <c r="G56" s="96"/>
      <c r="H56" s="96"/>
      <c r="I56" s="138">
        <v>38</v>
      </c>
      <c r="J56" s="138"/>
      <c r="K56" s="96"/>
      <c r="L56" s="96"/>
      <c r="M56" s="164" t="s">
        <v>111</v>
      </c>
      <c r="N56" s="165"/>
      <c r="O56" s="96"/>
      <c r="P56" s="96"/>
      <c r="Q56" s="22"/>
      <c r="R56" s="140">
        <f>R60+S58</f>
        <v>-13.5</v>
      </c>
      <c r="S56" s="35"/>
      <c r="T56" s="32"/>
      <c r="U56" s="142">
        <f>LOG10(M58/(M58+$D$22))*20</f>
        <v>-13.525307070377323</v>
      </c>
      <c r="V56" s="104"/>
      <c r="W56" s="32"/>
    </row>
    <row r="57" spans="1:23" ht="6" customHeight="1" thickBot="1" x14ac:dyDescent="0.3">
      <c r="A57" s="14"/>
      <c r="B57" s="14"/>
      <c r="C57" s="18"/>
      <c r="D57" s="81"/>
      <c r="E57" s="81"/>
      <c r="F57" s="96"/>
      <c r="G57" s="96"/>
      <c r="H57" s="96"/>
      <c r="I57" s="139"/>
      <c r="J57" s="139"/>
      <c r="K57" s="96"/>
      <c r="L57" s="96"/>
      <c r="M57" s="164"/>
      <c r="N57" s="165"/>
      <c r="O57" s="96"/>
      <c r="P57" s="96"/>
      <c r="Q57" s="22"/>
      <c r="R57" s="141"/>
      <c r="S57" s="35"/>
      <c r="T57" s="32"/>
      <c r="U57" s="143"/>
      <c r="V57" s="104"/>
      <c r="W57" s="32"/>
    </row>
    <row r="58" spans="1:23" s="114" customFormat="1" ht="6" customHeight="1" thickBot="1" x14ac:dyDescent="0.25">
      <c r="A58" s="107"/>
      <c r="B58" s="107"/>
      <c r="C58" s="120"/>
      <c r="D58" s="121"/>
      <c r="E58" s="121"/>
      <c r="F58" s="122"/>
      <c r="G58" s="122"/>
      <c r="H58" s="122"/>
      <c r="I58" s="122"/>
      <c r="J58" s="122"/>
      <c r="K58" s="122"/>
      <c r="L58" s="122"/>
      <c r="M58" s="174">
        <f>VLOOKUP(M55,'E96 resistor values'!$A$2:$A$826,1,TRUE)</f>
        <v>2670</v>
      </c>
      <c r="N58" s="175"/>
      <c r="O58" s="122"/>
      <c r="P58" s="122"/>
      <c r="Q58" s="116"/>
      <c r="R58" s="117"/>
      <c r="S58" s="147">
        <v>1.5</v>
      </c>
      <c r="T58" s="118"/>
      <c r="U58" s="119"/>
      <c r="V58" s="142">
        <f>U56-U60</f>
        <v>1.5174492899971916</v>
      </c>
      <c r="W58" s="118"/>
    </row>
    <row r="59" spans="1:23" s="114" customFormat="1" ht="6" customHeight="1" thickBot="1" x14ac:dyDescent="0.25">
      <c r="A59" s="107"/>
      <c r="B59" s="107"/>
      <c r="C59" s="120"/>
      <c r="D59" s="109"/>
      <c r="E59" s="109"/>
      <c r="F59" s="122"/>
      <c r="G59" s="122"/>
      <c r="H59" s="122"/>
      <c r="I59" s="122"/>
      <c r="J59" s="122"/>
      <c r="K59" s="122"/>
      <c r="L59" s="122"/>
      <c r="M59" s="171">
        <f>($D$19*10^(R60/20))/(1-10^(R60/20))</f>
        <v>2162.9042127875823</v>
      </c>
      <c r="N59" s="172"/>
      <c r="O59" s="122"/>
      <c r="P59" s="122"/>
      <c r="Q59" s="116"/>
      <c r="R59" s="117"/>
      <c r="S59" s="148"/>
      <c r="T59" s="118"/>
      <c r="U59" s="119"/>
      <c r="V59" s="143"/>
      <c r="W59" s="118"/>
    </row>
    <row r="60" spans="1:23" ht="6" customHeight="1" x14ac:dyDescent="0.25">
      <c r="A60" s="14"/>
      <c r="B60" s="14"/>
      <c r="C60" s="18"/>
      <c r="D60" s="81"/>
      <c r="E60" s="81"/>
      <c r="F60" s="96"/>
      <c r="G60" s="96"/>
      <c r="H60" s="96"/>
      <c r="I60" s="138">
        <v>37</v>
      </c>
      <c r="J60" s="138"/>
      <c r="K60" s="96"/>
      <c r="L60" s="96"/>
      <c r="M60" s="164" t="s">
        <v>110</v>
      </c>
      <c r="N60" s="165"/>
      <c r="O60" s="96"/>
      <c r="P60" s="96"/>
      <c r="Q60" s="22"/>
      <c r="R60" s="140">
        <f>R64+S62</f>
        <v>-15</v>
      </c>
      <c r="S60" s="35"/>
      <c r="T60" s="32"/>
      <c r="U60" s="142">
        <f>LOG10(M62/(M62+$D$22))*20</f>
        <v>-15.042756360374515</v>
      </c>
      <c r="V60" s="104"/>
      <c r="W60" s="32"/>
    </row>
    <row r="61" spans="1:23" ht="6" customHeight="1" thickBot="1" x14ac:dyDescent="0.3">
      <c r="A61" s="14"/>
      <c r="B61" s="14"/>
      <c r="C61" s="18"/>
      <c r="D61" s="81"/>
      <c r="E61" s="81"/>
      <c r="F61" s="96"/>
      <c r="G61" s="96"/>
      <c r="H61" s="96"/>
      <c r="I61" s="139"/>
      <c r="J61" s="139"/>
      <c r="K61" s="96"/>
      <c r="L61" s="96"/>
      <c r="M61" s="164"/>
      <c r="N61" s="165"/>
      <c r="O61" s="96"/>
      <c r="P61" s="96"/>
      <c r="Q61" s="22"/>
      <c r="R61" s="141"/>
      <c r="S61" s="35"/>
      <c r="T61" s="32"/>
      <c r="U61" s="143"/>
      <c r="V61" s="104"/>
      <c r="W61" s="32"/>
    </row>
    <row r="62" spans="1:23" s="114" customFormat="1" ht="6" customHeight="1" thickBot="1" x14ac:dyDescent="0.25">
      <c r="A62" s="107"/>
      <c r="B62" s="107"/>
      <c r="C62" s="120"/>
      <c r="D62" s="121"/>
      <c r="E62" s="121"/>
      <c r="F62" s="108"/>
      <c r="G62" s="108"/>
      <c r="H62" s="108"/>
      <c r="I62" s="108"/>
      <c r="J62" s="108"/>
      <c r="K62" s="108"/>
      <c r="L62" s="108"/>
      <c r="M62" s="174">
        <f>VLOOKUP(M59,'E96 resistor values'!$A$2:$A$826,1,TRUE)</f>
        <v>2150</v>
      </c>
      <c r="N62" s="175"/>
      <c r="O62" s="108"/>
      <c r="P62" s="108"/>
      <c r="Q62" s="116"/>
      <c r="R62" s="117"/>
      <c r="S62" s="147">
        <v>1.5</v>
      </c>
      <c r="T62" s="118"/>
      <c r="U62" s="119"/>
      <c r="V62" s="142">
        <f>U60-U64</f>
        <v>1.5396206122054039</v>
      </c>
      <c r="W62" s="118"/>
    </row>
    <row r="63" spans="1:23" s="114" customFormat="1" ht="6" customHeight="1" thickBot="1" x14ac:dyDescent="0.25">
      <c r="A63" s="107"/>
      <c r="B63" s="107"/>
      <c r="C63" s="120"/>
      <c r="D63" s="109"/>
      <c r="E63" s="109"/>
      <c r="F63" s="108"/>
      <c r="G63" s="108"/>
      <c r="H63" s="108"/>
      <c r="I63" s="108"/>
      <c r="J63" s="108"/>
      <c r="K63" s="108"/>
      <c r="L63" s="108"/>
      <c r="M63" s="171">
        <f>($D$19*10^(R64/20))/(1-10^(R64/20))</f>
        <v>1759.4980241506196</v>
      </c>
      <c r="N63" s="172"/>
      <c r="O63" s="108"/>
      <c r="P63" s="108"/>
      <c r="Q63" s="116"/>
      <c r="R63" s="117"/>
      <c r="S63" s="148"/>
      <c r="T63" s="118"/>
      <c r="U63" s="119"/>
      <c r="V63" s="143"/>
      <c r="W63" s="118"/>
    </row>
    <row r="64" spans="1:23" ht="6" customHeight="1" x14ac:dyDescent="0.25">
      <c r="A64" s="14"/>
      <c r="B64" s="14"/>
      <c r="C64" s="18"/>
      <c r="D64" s="81"/>
      <c r="E64" s="81"/>
      <c r="F64" s="96"/>
      <c r="G64" s="96"/>
      <c r="H64" s="96"/>
      <c r="I64" s="138">
        <v>36</v>
      </c>
      <c r="J64" s="138"/>
      <c r="K64" s="96"/>
      <c r="L64" s="96"/>
      <c r="M64" s="164" t="s">
        <v>109</v>
      </c>
      <c r="N64" s="165"/>
      <c r="O64" s="96"/>
      <c r="P64" s="96"/>
      <c r="Q64" s="22"/>
      <c r="R64" s="140">
        <f>R68+S66</f>
        <v>-16.5</v>
      </c>
      <c r="S64" s="35"/>
      <c r="T64" s="32"/>
      <c r="U64" s="142">
        <f>LOG10(M66/(M66+$D$22))*20</f>
        <v>-16.582376972579919</v>
      </c>
      <c r="V64" s="104"/>
      <c r="W64" s="32"/>
    </row>
    <row r="65" spans="1:23" ht="6" customHeight="1" thickBot="1" x14ac:dyDescent="0.3">
      <c r="A65" s="14"/>
      <c r="B65" s="14"/>
      <c r="C65" s="18"/>
      <c r="D65" s="81"/>
      <c r="E65" s="81"/>
      <c r="F65" s="96"/>
      <c r="G65" s="96"/>
      <c r="H65" s="96"/>
      <c r="I65" s="139"/>
      <c r="J65" s="139"/>
      <c r="K65" s="96"/>
      <c r="L65" s="96"/>
      <c r="M65" s="164"/>
      <c r="N65" s="165"/>
      <c r="O65" s="96"/>
      <c r="P65" s="96"/>
      <c r="Q65" s="22"/>
      <c r="R65" s="141"/>
      <c r="S65" s="35"/>
      <c r="T65" s="32"/>
      <c r="U65" s="143"/>
      <c r="V65" s="104"/>
      <c r="W65" s="32"/>
    </row>
    <row r="66" spans="1:23" s="114" customFormat="1" ht="6" customHeight="1" thickBot="1" x14ac:dyDescent="0.25">
      <c r="A66" s="107"/>
      <c r="B66" s="107"/>
      <c r="C66" s="120"/>
      <c r="D66" s="121"/>
      <c r="E66" s="121"/>
      <c r="F66" s="122"/>
      <c r="G66" s="122"/>
      <c r="H66" s="122"/>
      <c r="I66" s="122"/>
      <c r="J66" s="122"/>
      <c r="K66" s="122"/>
      <c r="L66" s="122"/>
      <c r="M66" s="174">
        <f>VLOOKUP(M63,'E96 resistor values'!$A$2:$A$826,1,TRUE)</f>
        <v>1740</v>
      </c>
      <c r="N66" s="175"/>
      <c r="O66" s="122"/>
      <c r="P66" s="122"/>
      <c r="Q66" s="116"/>
      <c r="R66" s="117"/>
      <c r="S66" s="147">
        <v>1.5</v>
      </c>
      <c r="T66" s="118"/>
      <c r="U66" s="119"/>
      <c r="V66" s="142">
        <f>U64-U68</f>
        <v>1.4718268860244805</v>
      </c>
      <c r="W66" s="118"/>
    </row>
    <row r="67" spans="1:23" s="114" customFormat="1" ht="6" customHeight="1" thickBot="1" x14ac:dyDescent="0.25">
      <c r="A67" s="107"/>
      <c r="B67" s="107"/>
      <c r="C67" s="120"/>
      <c r="D67" s="109"/>
      <c r="E67" s="109"/>
      <c r="F67" s="122"/>
      <c r="G67" s="122"/>
      <c r="H67" s="122"/>
      <c r="I67" s="122"/>
      <c r="J67" s="122"/>
      <c r="K67" s="122"/>
      <c r="L67" s="122"/>
      <c r="M67" s="171">
        <f>($D$19*10^(R68/20))/(1-10^(R68/20))</f>
        <v>1440.2410128072936</v>
      </c>
      <c r="N67" s="172"/>
      <c r="O67" s="122"/>
      <c r="P67" s="122"/>
      <c r="Q67" s="116"/>
      <c r="R67" s="117"/>
      <c r="S67" s="148"/>
      <c r="T67" s="118"/>
      <c r="U67" s="119"/>
      <c r="V67" s="143"/>
      <c r="W67" s="118"/>
    </row>
    <row r="68" spans="1:23" ht="6" customHeight="1" x14ac:dyDescent="0.25">
      <c r="A68" s="14"/>
      <c r="B68" s="14"/>
      <c r="C68" s="18"/>
      <c r="D68" s="81"/>
      <c r="E68" s="81"/>
      <c r="F68" s="96"/>
      <c r="G68" s="96"/>
      <c r="H68" s="96"/>
      <c r="I68" s="138">
        <v>35</v>
      </c>
      <c r="J68" s="138"/>
      <c r="K68" s="96"/>
      <c r="L68" s="96"/>
      <c r="M68" s="164" t="s">
        <v>108</v>
      </c>
      <c r="N68" s="165"/>
      <c r="O68" s="96"/>
      <c r="P68" s="96"/>
      <c r="Q68" s="22"/>
      <c r="R68" s="140">
        <f>R72+S70</f>
        <v>-18</v>
      </c>
      <c r="S68" s="35"/>
      <c r="T68" s="32"/>
      <c r="U68" s="142">
        <f>LOG10(M70/(M70+$D$22))*20</f>
        <v>-18.054203858604399</v>
      </c>
      <c r="V68" s="104"/>
      <c r="W68" s="32"/>
    </row>
    <row r="69" spans="1:23" ht="6" customHeight="1" thickBot="1" x14ac:dyDescent="0.3">
      <c r="A69" s="14"/>
      <c r="B69" s="14"/>
      <c r="C69" s="18"/>
      <c r="D69" s="81"/>
      <c r="E69" s="81"/>
      <c r="F69" s="96"/>
      <c r="G69" s="96"/>
      <c r="H69" s="96"/>
      <c r="I69" s="139"/>
      <c r="J69" s="139"/>
      <c r="K69" s="96"/>
      <c r="L69" s="96"/>
      <c r="M69" s="164"/>
      <c r="N69" s="165"/>
      <c r="O69" s="96"/>
      <c r="P69" s="96"/>
      <c r="Q69" s="22"/>
      <c r="R69" s="141"/>
      <c r="S69" s="35"/>
      <c r="T69" s="32"/>
      <c r="U69" s="143"/>
      <c r="V69" s="104"/>
      <c r="W69" s="32"/>
    </row>
    <row r="70" spans="1:23" s="114" customFormat="1" ht="6" customHeight="1" thickBot="1" x14ac:dyDescent="0.25">
      <c r="A70" s="107"/>
      <c r="B70" s="107"/>
      <c r="C70" s="120"/>
      <c r="D70" s="121"/>
      <c r="E70" s="121"/>
      <c r="F70" s="122"/>
      <c r="G70" s="122"/>
      <c r="H70" s="122"/>
      <c r="I70" s="122"/>
      <c r="J70" s="122"/>
      <c r="K70" s="122"/>
      <c r="L70" s="122"/>
      <c r="M70" s="174">
        <f>VLOOKUP(M67,'E96 resistor values'!$A$2:$A$826,1,TRUE)</f>
        <v>1430</v>
      </c>
      <c r="N70" s="175"/>
      <c r="O70" s="122"/>
      <c r="P70" s="122"/>
      <c r="Q70" s="116"/>
      <c r="R70" s="117"/>
      <c r="S70" s="147">
        <v>1.5</v>
      </c>
      <c r="T70" s="118"/>
      <c r="U70" s="119"/>
      <c r="V70" s="142">
        <f>U68-U72</f>
        <v>1.4769920662811842</v>
      </c>
      <c r="W70" s="118"/>
    </row>
    <row r="71" spans="1:23" s="114" customFormat="1" ht="6" customHeight="1" thickBot="1" x14ac:dyDescent="0.25">
      <c r="A71" s="107"/>
      <c r="B71" s="107"/>
      <c r="C71" s="120"/>
      <c r="D71" s="109"/>
      <c r="E71" s="109"/>
      <c r="F71" s="122"/>
      <c r="G71" s="122"/>
      <c r="H71" s="122"/>
      <c r="I71" s="122"/>
      <c r="J71" s="122"/>
      <c r="K71" s="122"/>
      <c r="L71" s="122"/>
      <c r="M71" s="171">
        <f>($D$19*10^(R72/20))/(1-10^(R72/20))</f>
        <v>1184.7486693142885</v>
      </c>
      <c r="N71" s="172"/>
      <c r="O71" s="122"/>
      <c r="P71" s="122"/>
      <c r="Q71" s="116"/>
      <c r="R71" s="117"/>
      <c r="S71" s="148"/>
      <c r="T71" s="118"/>
      <c r="U71" s="119"/>
      <c r="V71" s="143"/>
      <c r="W71" s="118"/>
    </row>
    <row r="72" spans="1:23" ht="6" customHeight="1" x14ac:dyDescent="0.25">
      <c r="A72" s="14"/>
      <c r="B72" s="14"/>
      <c r="C72" s="18"/>
      <c r="D72" s="81"/>
      <c r="E72" s="81"/>
      <c r="F72" s="96"/>
      <c r="G72" s="96"/>
      <c r="H72" s="96"/>
      <c r="I72" s="138">
        <v>34</v>
      </c>
      <c r="J72" s="138"/>
      <c r="K72" s="96"/>
      <c r="L72" s="96"/>
      <c r="M72" s="164" t="s">
        <v>107</v>
      </c>
      <c r="N72" s="165"/>
      <c r="O72" s="96"/>
      <c r="P72" s="96"/>
      <c r="Q72" s="22"/>
      <c r="R72" s="140">
        <f>R76+S74</f>
        <v>-19.5</v>
      </c>
      <c r="S72" s="35"/>
      <c r="T72" s="32"/>
      <c r="U72" s="142">
        <f>LOG10(M74/(M74+$D$22))*20</f>
        <v>-19.531195924885584</v>
      </c>
      <c r="V72" s="104"/>
      <c r="W72" s="32"/>
    </row>
    <row r="73" spans="1:23" ht="6" customHeight="1" thickBot="1" x14ac:dyDescent="0.3">
      <c r="A73" s="14"/>
      <c r="B73" s="14"/>
      <c r="C73" s="18"/>
      <c r="D73" s="81"/>
      <c r="E73" s="81"/>
      <c r="F73" s="96"/>
      <c r="G73" s="96"/>
      <c r="H73" s="96"/>
      <c r="I73" s="139"/>
      <c r="J73" s="139"/>
      <c r="K73" s="96"/>
      <c r="L73" s="96"/>
      <c r="M73" s="164"/>
      <c r="N73" s="165"/>
      <c r="O73" s="96"/>
      <c r="P73" s="96"/>
      <c r="Q73" s="22"/>
      <c r="R73" s="141"/>
      <c r="S73" s="35"/>
      <c r="T73" s="32"/>
      <c r="U73" s="143"/>
      <c r="V73" s="104"/>
      <c r="W73" s="32"/>
    </row>
    <row r="74" spans="1:23" s="114" customFormat="1" ht="6" customHeight="1" thickBot="1" x14ac:dyDescent="0.25">
      <c r="A74" s="107"/>
      <c r="B74" s="107"/>
      <c r="C74" s="120"/>
      <c r="D74" s="121"/>
      <c r="E74" s="121"/>
      <c r="F74" s="108"/>
      <c r="G74" s="108"/>
      <c r="H74" s="108"/>
      <c r="I74" s="108"/>
      <c r="J74" s="108"/>
      <c r="K74" s="108"/>
      <c r="L74" s="108"/>
      <c r="M74" s="174">
        <f>VLOOKUP(M71,'E96 resistor values'!$A$2:$A$826,1,TRUE)</f>
        <v>1180</v>
      </c>
      <c r="N74" s="175"/>
      <c r="O74" s="108"/>
      <c r="P74" s="108"/>
      <c r="Q74" s="116"/>
      <c r="R74" s="117"/>
      <c r="S74" s="147">
        <v>1.5</v>
      </c>
      <c r="T74" s="118"/>
      <c r="U74" s="119"/>
      <c r="V74" s="142">
        <f>U72-U76</f>
        <v>1.4886896890341106</v>
      </c>
      <c r="W74" s="118"/>
    </row>
    <row r="75" spans="1:23" s="114" customFormat="1" ht="6" customHeight="1" thickBot="1" x14ac:dyDescent="0.25">
      <c r="A75" s="107"/>
      <c r="B75" s="107"/>
      <c r="C75" s="120"/>
      <c r="D75" s="109"/>
      <c r="E75" s="109"/>
      <c r="F75" s="108"/>
      <c r="G75" s="108"/>
      <c r="H75" s="108"/>
      <c r="I75" s="108"/>
      <c r="J75" s="108"/>
      <c r="K75" s="108"/>
      <c r="L75" s="108"/>
      <c r="M75" s="171">
        <f>($D$19*10^(R76/20))/(1-10^(R76/20))</f>
        <v>978.45591318896277</v>
      </c>
      <c r="N75" s="172"/>
      <c r="O75" s="108"/>
      <c r="P75" s="108"/>
      <c r="Q75" s="116"/>
      <c r="R75" s="117"/>
      <c r="S75" s="148"/>
      <c r="T75" s="118"/>
      <c r="U75" s="119"/>
      <c r="V75" s="143"/>
      <c r="W75" s="118"/>
    </row>
    <row r="76" spans="1:23" ht="6" customHeight="1" x14ac:dyDescent="0.25">
      <c r="A76" s="14"/>
      <c r="B76" s="14"/>
      <c r="C76" s="18"/>
      <c r="D76" s="81"/>
      <c r="E76" s="81"/>
      <c r="F76" s="96"/>
      <c r="G76" s="96"/>
      <c r="H76" s="96"/>
      <c r="I76" s="138">
        <v>33</v>
      </c>
      <c r="J76" s="138"/>
      <c r="K76" s="96"/>
      <c r="L76" s="96"/>
      <c r="M76" s="164" t="s">
        <v>106</v>
      </c>
      <c r="N76" s="165"/>
      <c r="O76" s="96"/>
      <c r="P76" s="96"/>
      <c r="Q76" s="22"/>
      <c r="R76" s="140">
        <f>R80+S78</f>
        <v>-21</v>
      </c>
      <c r="S76" s="35"/>
      <c r="T76" s="32"/>
      <c r="U76" s="142">
        <f>LOG10(M78/(M78+$D$22))*20</f>
        <v>-21.019885613919694</v>
      </c>
      <c r="V76" s="104"/>
      <c r="W76" s="32"/>
    </row>
    <row r="77" spans="1:23" ht="6" customHeight="1" thickBot="1" x14ac:dyDescent="0.3">
      <c r="A77" s="14"/>
      <c r="B77" s="14"/>
      <c r="C77" s="18"/>
      <c r="D77" s="81"/>
      <c r="E77" s="81"/>
      <c r="F77" s="96"/>
      <c r="G77" s="96"/>
      <c r="H77" s="96"/>
      <c r="I77" s="139"/>
      <c r="J77" s="139"/>
      <c r="K77" s="96"/>
      <c r="L77" s="96"/>
      <c r="M77" s="164"/>
      <c r="N77" s="165"/>
      <c r="O77" s="96"/>
      <c r="P77" s="96"/>
      <c r="Q77" s="22"/>
      <c r="R77" s="141"/>
      <c r="S77" s="35"/>
      <c r="T77" s="32"/>
      <c r="U77" s="143"/>
      <c r="V77" s="104"/>
      <c r="W77" s="32"/>
    </row>
    <row r="78" spans="1:23" s="114" customFormat="1" ht="6" customHeight="1" thickBot="1" x14ac:dyDescent="0.25">
      <c r="A78" s="107"/>
      <c r="B78" s="107"/>
      <c r="C78" s="120"/>
      <c r="D78" s="121"/>
      <c r="E78" s="121"/>
      <c r="F78" s="122"/>
      <c r="G78" s="122"/>
      <c r="H78" s="122"/>
      <c r="I78" s="122"/>
      <c r="J78" s="122"/>
      <c r="K78" s="122"/>
      <c r="L78" s="122"/>
      <c r="M78" s="174">
        <f>VLOOKUP(M75,'E96 resistor values'!$A$2:$A$826,1,TRUE)</f>
        <v>976</v>
      </c>
      <c r="N78" s="175"/>
      <c r="O78" s="122"/>
      <c r="P78" s="122"/>
      <c r="Q78" s="116"/>
      <c r="R78" s="117"/>
      <c r="S78" s="147">
        <v>1.5</v>
      </c>
      <c r="T78" s="118"/>
      <c r="U78" s="119"/>
      <c r="V78" s="142">
        <f>U76-U80</f>
        <v>1.5267128140420319</v>
      </c>
      <c r="W78" s="118"/>
    </row>
    <row r="79" spans="1:23" s="114" customFormat="1" ht="6" customHeight="1" thickBot="1" x14ac:dyDescent="0.25">
      <c r="A79" s="107"/>
      <c r="B79" s="107"/>
      <c r="C79" s="120"/>
      <c r="D79" s="109"/>
      <c r="E79" s="109"/>
      <c r="F79" s="122"/>
      <c r="G79" s="122"/>
      <c r="H79" s="122"/>
      <c r="I79" s="122"/>
      <c r="J79" s="122"/>
      <c r="K79" s="122"/>
      <c r="L79" s="122"/>
      <c r="M79" s="171">
        <f>($D$19*10^(R80/20))/(1-10^(R80/20))</f>
        <v>810.68717083109004</v>
      </c>
      <c r="N79" s="172"/>
      <c r="O79" s="122"/>
      <c r="P79" s="122"/>
      <c r="Q79" s="116"/>
      <c r="R79" s="117"/>
      <c r="S79" s="148"/>
      <c r="T79" s="118"/>
      <c r="U79" s="119"/>
      <c r="V79" s="143"/>
      <c r="W79" s="118"/>
    </row>
    <row r="80" spans="1:23" ht="6" customHeight="1" x14ac:dyDescent="0.25">
      <c r="A80" s="14"/>
      <c r="B80" s="14"/>
      <c r="C80" s="18"/>
      <c r="D80" s="81"/>
      <c r="E80" s="81"/>
      <c r="F80" s="96"/>
      <c r="G80" s="96"/>
      <c r="H80" s="96"/>
      <c r="I80" s="138">
        <v>32</v>
      </c>
      <c r="J80" s="138"/>
      <c r="K80" s="96"/>
      <c r="L80" s="96"/>
      <c r="M80" s="164" t="s">
        <v>105</v>
      </c>
      <c r="N80" s="165"/>
      <c r="O80" s="96"/>
      <c r="P80" s="96"/>
      <c r="Q80" s="22"/>
      <c r="R80" s="140">
        <f>R84+S82</f>
        <v>-22.5</v>
      </c>
      <c r="S80" s="35"/>
      <c r="T80" s="32"/>
      <c r="U80" s="142">
        <f>LOG10(M82/(M82+$D$22))*20</f>
        <v>-22.546598427961726</v>
      </c>
      <c r="V80" s="104"/>
      <c r="W80" s="32"/>
    </row>
    <row r="81" spans="1:23" ht="6" customHeight="1" thickBot="1" x14ac:dyDescent="0.3">
      <c r="A81" s="14"/>
      <c r="B81" s="14"/>
      <c r="C81" s="18"/>
      <c r="D81" s="81"/>
      <c r="E81" s="81"/>
      <c r="F81" s="96"/>
      <c r="G81" s="96"/>
      <c r="H81" s="96"/>
      <c r="I81" s="139"/>
      <c r="J81" s="139"/>
      <c r="K81" s="96"/>
      <c r="L81" s="96"/>
      <c r="M81" s="164"/>
      <c r="N81" s="165"/>
      <c r="O81" s="96"/>
      <c r="P81" s="96"/>
      <c r="Q81" s="22"/>
      <c r="R81" s="141"/>
      <c r="S81" s="35"/>
      <c r="T81" s="32"/>
      <c r="U81" s="143"/>
      <c r="V81" s="104"/>
      <c r="W81" s="32"/>
    </row>
    <row r="82" spans="1:23" s="114" customFormat="1" ht="6" customHeight="1" thickBot="1" x14ac:dyDescent="0.25">
      <c r="A82" s="107"/>
      <c r="B82" s="107"/>
      <c r="C82" s="120"/>
      <c r="D82" s="121"/>
      <c r="E82" s="121"/>
      <c r="F82" s="122"/>
      <c r="G82" s="122"/>
      <c r="H82" s="122"/>
      <c r="I82" s="122"/>
      <c r="J82" s="122"/>
      <c r="K82" s="122"/>
      <c r="L82" s="122"/>
      <c r="M82" s="174">
        <f>VLOOKUP(M79,'E96 resistor values'!$A$2:$A$826,1,TRUE)</f>
        <v>806</v>
      </c>
      <c r="N82" s="175"/>
      <c r="O82" s="122"/>
      <c r="P82" s="122"/>
      <c r="Q82" s="116"/>
      <c r="R82" s="117"/>
      <c r="S82" s="147">
        <v>1.5</v>
      </c>
      <c r="T82" s="118"/>
      <c r="U82" s="119"/>
      <c r="V82" s="142">
        <f>U80-U84</f>
        <v>1.5561858616851332</v>
      </c>
      <c r="W82" s="118"/>
    </row>
    <row r="83" spans="1:23" s="114" customFormat="1" ht="6" customHeight="1" thickBot="1" x14ac:dyDescent="0.25">
      <c r="A83" s="107"/>
      <c r="B83" s="107"/>
      <c r="C83" s="120"/>
      <c r="D83" s="109"/>
      <c r="E83" s="109"/>
      <c r="F83" s="122"/>
      <c r="G83" s="122"/>
      <c r="H83" s="122"/>
      <c r="I83" s="122"/>
      <c r="J83" s="122"/>
      <c r="K83" s="122"/>
      <c r="L83" s="122"/>
      <c r="M83" s="171">
        <f>($D$19*10^(R84/20))/(1-10^(R84/20))</f>
        <v>673.44911073540925</v>
      </c>
      <c r="N83" s="172"/>
      <c r="O83" s="122"/>
      <c r="P83" s="122"/>
      <c r="Q83" s="116"/>
      <c r="R83" s="117"/>
      <c r="S83" s="148"/>
      <c r="T83" s="118"/>
      <c r="U83" s="119"/>
      <c r="V83" s="143"/>
      <c r="W83" s="118"/>
    </row>
    <row r="84" spans="1:23" ht="6" customHeight="1" x14ac:dyDescent="0.25">
      <c r="A84" s="14"/>
      <c r="B84" s="14"/>
      <c r="C84" s="18"/>
      <c r="D84" s="81"/>
      <c r="E84" s="81"/>
      <c r="F84" s="96"/>
      <c r="G84" s="96"/>
      <c r="H84" s="96"/>
      <c r="I84" s="138">
        <v>31</v>
      </c>
      <c r="J84" s="138"/>
      <c r="K84" s="96"/>
      <c r="L84" s="96"/>
      <c r="M84" s="164" t="s">
        <v>104</v>
      </c>
      <c r="N84" s="165"/>
      <c r="O84" s="96"/>
      <c r="P84" s="96"/>
      <c r="Q84" s="22"/>
      <c r="R84" s="140">
        <f>R88+S86</f>
        <v>-24</v>
      </c>
      <c r="S84" s="35"/>
      <c r="T84" s="32"/>
      <c r="U84" s="142">
        <f>LOG10(M86/(M86+$D$22))*20</f>
        <v>-24.102784289646859</v>
      </c>
      <c r="V84" s="104"/>
      <c r="W84" s="32"/>
    </row>
    <row r="85" spans="1:23" ht="6" customHeight="1" thickBot="1" x14ac:dyDescent="0.3">
      <c r="A85" s="14"/>
      <c r="B85" s="14"/>
      <c r="C85" s="18"/>
      <c r="D85" s="81"/>
      <c r="E85" s="81"/>
      <c r="F85" s="96"/>
      <c r="G85" s="96"/>
      <c r="H85" s="96"/>
      <c r="I85" s="139"/>
      <c r="J85" s="139"/>
      <c r="K85" s="96"/>
      <c r="L85" s="96"/>
      <c r="M85" s="164"/>
      <c r="N85" s="165"/>
      <c r="O85" s="96"/>
      <c r="P85" s="96"/>
      <c r="Q85" s="22"/>
      <c r="R85" s="141"/>
      <c r="S85" s="35"/>
      <c r="T85" s="32"/>
      <c r="U85" s="143"/>
      <c r="V85" s="104"/>
      <c r="W85" s="32"/>
    </row>
    <row r="86" spans="1:23" s="114" customFormat="1" ht="6" customHeight="1" thickBot="1" x14ac:dyDescent="0.25">
      <c r="A86" s="107"/>
      <c r="B86" s="107"/>
      <c r="C86" s="120"/>
      <c r="D86" s="121"/>
      <c r="E86" s="121"/>
      <c r="F86" s="108"/>
      <c r="G86" s="108"/>
      <c r="H86" s="108"/>
      <c r="I86" s="108"/>
      <c r="J86" s="108"/>
      <c r="K86" s="108"/>
      <c r="L86" s="108"/>
      <c r="M86" s="174">
        <f>VLOOKUP(M83,'E96 resistor values'!$A$2:$A$826,1,TRUE)</f>
        <v>665</v>
      </c>
      <c r="N86" s="175"/>
      <c r="O86" s="108"/>
      <c r="P86" s="108"/>
      <c r="Q86" s="116"/>
      <c r="R86" s="117"/>
      <c r="S86" s="147">
        <v>1.5</v>
      </c>
      <c r="T86" s="118"/>
      <c r="U86" s="119"/>
      <c r="V86" s="142">
        <f>U84-U88</f>
        <v>1.5699946679290768</v>
      </c>
      <c r="W86" s="118"/>
    </row>
    <row r="87" spans="1:23" s="114" customFormat="1" ht="6" customHeight="1" thickBot="1" x14ac:dyDescent="0.25">
      <c r="A87" s="107"/>
      <c r="B87" s="107"/>
      <c r="C87" s="120"/>
      <c r="D87" s="109"/>
      <c r="E87" s="109"/>
      <c r="F87" s="108"/>
      <c r="G87" s="108"/>
      <c r="H87" s="108"/>
      <c r="I87" s="108"/>
      <c r="J87" s="108"/>
      <c r="K87" s="108"/>
      <c r="L87" s="108"/>
      <c r="M87" s="171">
        <f>($D$19*10^(R88/20))/(1-10^(R88/20))</f>
        <v>560.64839541170193</v>
      </c>
      <c r="N87" s="172"/>
      <c r="O87" s="108"/>
      <c r="P87" s="108"/>
      <c r="Q87" s="116"/>
      <c r="R87" s="117"/>
      <c r="S87" s="148"/>
      <c r="T87" s="118"/>
      <c r="U87" s="119"/>
      <c r="V87" s="143"/>
      <c r="W87" s="118"/>
    </row>
    <row r="88" spans="1:23" ht="6" customHeight="1" x14ac:dyDescent="0.25">
      <c r="A88" s="14"/>
      <c r="B88" s="14"/>
      <c r="C88" s="18"/>
      <c r="D88" s="81"/>
      <c r="E88" s="81"/>
      <c r="F88" s="96"/>
      <c r="G88" s="96"/>
      <c r="H88" s="96"/>
      <c r="I88" s="138">
        <v>30</v>
      </c>
      <c r="J88" s="138"/>
      <c r="K88" s="96"/>
      <c r="L88" s="96"/>
      <c r="M88" s="164" t="s">
        <v>103</v>
      </c>
      <c r="N88" s="165"/>
      <c r="O88" s="96"/>
      <c r="P88" s="96"/>
      <c r="Q88" s="22"/>
      <c r="R88" s="140">
        <f>R92+S90</f>
        <v>-25.5</v>
      </c>
      <c r="S88" s="35"/>
      <c r="T88" s="32"/>
      <c r="U88" s="142">
        <f>LOG10(M90/(M90+$D$22))*20</f>
        <v>-25.672778957575936</v>
      </c>
      <c r="V88" s="104"/>
      <c r="W88" s="32"/>
    </row>
    <row r="89" spans="1:23" ht="6" customHeight="1" thickBot="1" x14ac:dyDescent="0.3">
      <c r="A89" s="14"/>
      <c r="B89" s="14"/>
      <c r="C89" s="18"/>
      <c r="D89" s="81"/>
      <c r="E89" s="81"/>
      <c r="F89" s="96"/>
      <c r="G89" s="96"/>
      <c r="H89" s="96"/>
      <c r="I89" s="139"/>
      <c r="J89" s="139"/>
      <c r="K89" s="96"/>
      <c r="L89" s="96"/>
      <c r="M89" s="164"/>
      <c r="N89" s="165"/>
      <c r="O89" s="96"/>
      <c r="P89" s="96"/>
      <c r="Q89" s="22"/>
      <c r="R89" s="141"/>
      <c r="S89" s="35"/>
      <c r="T89" s="32"/>
      <c r="U89" s="143"/>
      <c r="V89" s="104"/>
      <c r="W89" s="32"/>
    </row>
    <row r="90" spans="1:23" s="114" customFormat="1" ht="6" customHeight="1" thickBot="1" x14ac:dyDescent="0.25">
      <c r="A90" s="107"/>
      <c r="B90" s="107"/>
      <c r="C90" s="120"/>
      <c r="D90" s="121"/>
      <c r="E90" s="121"/>
      <c r="F90" s="122"/>
      <c r="G90" s="122"/>
      <c r="H90" s="122"/>
      <c r="I90" s="122"/>
      <c r="J90" s="122"/>
      <c r="K90" s="122"/>
      <c r="L90" s="122"/>
      <c r="M90" s="174">
        <f>VLOOKUP(M87,'E96 resistor values'!$A$2:$A$826,1,TRUE)</f>
        <v>549</v>
      </c>
      <c r="N90" s="175"/>
      <c r="O90" s="122"/>
      <c r="P90" s="122"/>
      <c r="Q90" s="116"/>
      <c r="R90" s="117"/>
      <c r="S90" s="147">
        <v>1.5</v>
      </c>
      <c r="T90" s="118"/>
      <c r="U90" s="119"/>
      <c r="V90" s="142">
        <f>U88-U92</f>
        <v>1.3908160509302867</v>
      </c>
      <c r="W90" s="118"/>
    </row>
    <row r="91" spans="1:23" s="114" customFormat="1" ht="6" customHeight="1" thickBot="1" x14ac:dyDescent="0.25">
      <c r="A91" s="107"/>
      <c r="B91" s="107"/>
      <c r="C91" s="120"/>
      <c r="D91" s="109"/>
      <c r="E91" s="109"/>
      <c r="F91" s="122"/>
      <c r="G91" s="122"/>
      <c r="H91" s="122"/>
      <c r="I91" s="122"/>
      <c r="J91" s="122"/>
      <c r="K91" s="122"/>
      <c r="L91" s="122"/>
      <c r="M91" s="171">
        <f>($D$19*10^(R92/20))/(1-10^(R92/20))</f>
        <v>467.56913838210795</v>
      </c>
      <c r="N91" s="172"/>
      <c r="O91" s="122"/>
      <c r="P91" s="122"/>
      <c r="Q91" s="116"/>
      <c r="R91" s="117"/>
      <c r="S91" s="148"/>
      <c r="T91" s="118"/>
      <c r="U91" s="119"/>
      <c r="V91" s="143"/>
      <c r="W91" s="118"/>
    </row>
    <row r="92" spans="1:23" ht="6" customHeight="1" x14ac:dyDescent="0.25">
      <c r="A92" s="14"/>
      <c r="B92" s="14"/>
      <c r="C92" s="18"/>
      <c r="D92" s="81"/>
      <c r="E92" s="81"/>
      <c r="F92" s="96"/>
      <c r="G92" s="96"/>
      <c r="H92" s="96"/>
      <c r="I92" s="138">
        <v>29</v>
      </c>
      <c r="J92" s="138"/>
      <c r="K92" s="96"/>
      <c r="L92" s="96"/>
      <c r="M92" s="164" t="s">
        <v>102</v>
      </c>
      <c r="N92" s="165"/>
      <c r="O92" s="96"/>
      <c r="P92" s="96"/>
      <c r="Q92" s="22"/>
      <c r="R92" s="140">
        <f>R96+S94</f>
        <v>-27</v>
      </c>
      <c r="S92" s="35"/>
      <c r="T92" s="32"/>
      <c r="U92" s="142">
        <f>LOG10(M94/(M94+$D$22))*20</f>
        <v>-27.063595008506223</v>
      </c>
      <c r="V92" s="104"/>
      <c r="W92" s="32"/>
    </row>
    <row r="93" spans="1:23" ht="6" customHeight="1" thickBot="1" x14ac:dyDescent="0.3">
      <c r="A93" s="14"/>
      <c r="B93" s="14"/>
      <c r="C93" s="18"/>
      <c r="D93" s="81"/>
      <c r="E93" s="81"/>
      <c r="F93" s="96"/>
      <c r="G93" s="96"/>
      <c r="H93" s="96"/>
      <c r="I93" s="139"/>
      <c r="J93" s="139"/>
      <c r="K93" s="96"/>
      <c r="L93" s="96"/>
      <c r="M93" s="164"/>
      <c r="N93" s="165"/>
      <c r="O93" s="96"/>
      <c r="P93" s="96"/>
      <c r="Q93" s="22"/>
      <c r="R93" s="141"/>
      <c r="S93" s="35"/>
      <c r="T93" s="32"/>
      <c r="U93" s="143"/>
      <c r="V93" s="104"/>
      <c r="W93" s="32"/>
    </row>
    <row r="94" spans="1:23" s="114" customFormat="1" ht="6" customHeight="1" thickBot="1" x14ac:dyDescent="0.25">
      <c r="A94" s="107"/>
      <c r="B94" s="107"/>
      <c r="C94" s="120"/>
      <c r="D94" s="121"/>
      <c r="E94" s="121"/>
      <c r="F94" s="122"/>
      <c r="G94" s="122"/>
      <c r="H94" s="122"/>
      <c r="I94" s="122"/>
      <c r="J94" s="122"/>
      <c r="K94" s="122"/>
      <c r="L94" s="122"/>
      <c r="M94" s="174">
        <f>VLOOKUP(M91,'E96 resistor values'!$A$2:$A$826,1,TRUE)</f>
        <v>464</v>
      </c>
      <c r="N94" s="175"/>
      <c r="O94" s="122"/>
      <c r="P94" s="122"/>
      <c r="Q94" s="116"/>
      <c r="R94" s="117"/>
      <c r="S94" s="147">
        <v>1.5</v>
      </c>
      <c r="T94" s="118"/>
      <c r="U94" s="119"/>
      <c r="V94" s="142">
        <f>U92-U96</f>
        <v>1.5988865923971254</v>
      </c>
      <c r="W94" s="118"/>
    </row>
    <row r="95" spans="1:23" s="114" customFormat="1" ht="6" customHeight="1" thickBot="1" x14ac:dyDescent="0.25">
      <c r="A95" s="107"/>
      <c r="B95" s="107"/>
      <c r="C95" s="120"/>
      <c r="D95" s="109"/>
      <c r="E95" s="109"/>
      <c r="F95" s="122"/>
      <c r="G95" s="122"/>
      <c r="H95" s="122"/>
      <c r="I95" s="122"/>
      <c r="J95" s="122"/>
      <c r="K95" s="122"/>
      <c r="L95" s="122"/>
      <c r="M95" s="171">
        <f>($D$19*10^(R96/20))/(1-10^(R96/20))</f>
        <v>390.51439598070993</v>
      </c>
      <c r="N95" s="172"/>
      <c r="O95" s="122"/>
      <c r="P95" s="122"/>
      <c r="Q95" s="116"/>
      <c r="R95" s="117"/>
      <c r="S95" s="148"/>
      <c r="T95" s="118"/>
      <c r="U95" s="119"/>
      <c r="V95" s="143"/>
      <c r="W95" s="118"/>
    </row>
    <row r="96" spans="1:23" ht="6" customHeight="1" x14ac:dyDescent="0.25">
      <c r="A96" s="14"/>
      <c r="B96" s="14"/>
      <c r="C96" s="18"/>
      <c r="D96" s="81"/>
      <c r="E96" s="81"/>
      <c r="F96" s="96"/>
      <c r="G96" s="96"/>
      <c r="H96" s="96"/>
      <c r="I96" s="138">
        <v>28</v>
      </c>
      <c r="J96" s="138"/>
      <c r="K96" s="96"/>
      <c r="L96" s="96"/>
      <c r="M96" s="164" t="s">
        <v>101</v>
      </c>
      <c r="N96" s="165"/>
      <c r="O96" s="96"/>
      <c r="P96" s="96"/>
      <c r="Q96" s="22"/>
      <c r="R96" s="140">
        <f>R100+S98</f>
        <v>-28.5</v>
      </c>
      <c r="S96" s="35"/>
      <c r="T96" s="32"/>
      <c r="U96" s="142">
        <f>LOG10(M98/(M98+$D$22))*20</f>
        <v>-28.662481600903348</v>
      </c>
      <c r="V96" s="104"/>
      <c r="W96" s="32"/>
    </row>
    <row r="97" spans="1:23" ht="6" customHeight="1" thickBot="1" x14ac:dyDescent="0.3">
      <c r="A97" s="14"/>
      <c r="B97" s="14"/>
      <c r="C97" s="18"/>
      <c r="D97" s="81"/>
      <c r="E97" s="81"/>
      <c r="F97" s="96"/>
      <c r="G97" s="96"/>
      <c r="H97" s="96"/>
      <c r="I97" s="139"/>
      <c r="J97" s="139"/>
      <c r="K97" s="96"/>
      <c r="L97" s="96"/>
      <c r="M97" s="164"/>
      <c r="N97" s="165"/>
      <c r="O97" s="96"/>
      <c r="P97" s="96"/>
      <c r="Q97" s="22"/>
      <c r="R97" s="141"/>
      <c r="S97" s="35"/>
      <c r="T97" s="32"/>
      <c r="U97" s="143"/>
      <c r="V97" s="104"/>
      <c r="W97" s="32"/>
    </row>
    <row r="98" spans="1:23" s="114" customFormat="1" ht="6" customHeight="1" thickBot="1" x14ac:dyDescent="0.25">
      <c r="A98" s="107"/>
      <c r="B98" s="107"/>
      <c r="C98" s="120"/>
      <c r="D98" s="121"/>
      <c r="E98" s="121"/>
      <c r="F98" s="108"/>
      <c r="G98" s="108"/>
      <c r="H98" s="108"/>
      <c r="I98" s="108"/>
      <c r="J98" s="108"/>
      <c r="K98" s="108"/>
      <c r="L98" s="108"/>
      <c r="M98" s="174">
        <f>VLOOKUP(M95,'E96 resistor values'!$A$2:$A$826,1,TRUE)</f>
        <v>383</v>
      </c>
      <c r="N98" s="175"/>
      <c r="O98" s="108"/>
      <c r="P98" s="108"/>
      <c r="Q98" s="116"/>
      <c r="R98" s="117"/>
      <c r="S98" s="147">
        <v>1.5</v>
      </c>
      <c r="T98" s="118"/>
      <c r="U98" s="119"/>
      <c r="V98" s="142">
        <f>U96-U100</f>
        <v>1.4035781124010356</v>
      </c>
      <c r="W98" s="118"/>
    </row>
    <row r="99" spans="1:23" s="114" customFormat="1" ht="6" customHeight="1" thickBot="1" x14ac:dyDescent="0.25">
      <c r="A99" s="107"/>
      <c r="B99" s="107"/>
      <c r="C99" s="120"/>
      <c r="D99" s="109"/>
      <c r="E99" s="109"/>
      <c r="F99" s="108"/>
      <c r="G99" s="108"/>
      <c r="H99" s="108"/>
      <c r="I99" s="108"/>
      <c r="J99" s="108"/>
      <c r="K99" s="108"/>
      <c r="L99" s="108"/>
      <c r="M99" s="171">
        <f>($D$19*10^(R100/20))/(1-10^(R100/20))</f>
        <v>326.554320337175</v>
      </c>
      <c r="N99" s="172"/>
      <c r="O99" s="108"/>
      <c r="P99" s="108"/>
      <c r="Q99" s="116"/>
      <c r="R99" s="117"/>
      <c r="S99" s="148"/>
      <c r="T99" s="118"/>
      <c r="U99" s="119"/>
      <c r="V99" s="143"/>
      <c r="W99" s="118"/>
    </row>
    <row r="100" spans="1:23" ht="6" customHeight="1" x14ac:dyDescent="0.25">
      <c r="A100" s="14"/>
      <c r="B100" s="14"/>
      <c r="C100" s="18"/>
      <c r="D100" s="81"/>
      <c r="E100" s="81"/>
      <c r="F100" s="96"/>
      <c r="G100" s="96"/>
      <c r="H100" s="96"/>
      <c r="I100" s="138">
        <v>27</v>
      </c>
      <c r="J100" s="138"/>
      <c r="K100" s="96"/>
      <c r="L100" s="96"/>
      <c r="M100" s="164" t="s">
        <v>100</v>
      </c>
      <c r="N100" s="165"/>
      <c r="O100" s="96"/>
      <c r="P100" s="96"/>
      <c r="Q100" s="22"/>
      <c r="R100" s="140">
        <f>R104+S102</f>
        <v>-30</v>
      </c>
      <c r="S100" s="35"/>
      <c r="T100" s="32"/>
      <c r="U100" s="142">
        <f>LOG10(M102/(M102+$D$22))*20</f>
        <v>-30.066059713304384</v>
      </c>
      <c r="V100" s="104"/>
      <c r="W100" s="32"/>
    </row>
    <row r="101" spans="1:23" ht="6" customHeight="1" thickBot="1" x14ac:dyDescent="0.3">
      <c r="A101" s="14"/>
      <c r="B101" s="14"/>
      <c r="C101" s="18"/>
      <c r="D101" s="81"/>
      <c r="E101" s="81"/>
      <c r="F101" s="96"/>
      <c r="G101" s="96"/>
      <c r="H101" s="96"/>
      <c r="I101" s="139"/>
      <c r="J101" s="139"/>
      <c r="K101" s="96"/>
      <c r="L101" s="96"/>
      <c r="M101" s="164"/>
      <c r="N101" s="165"/>
      <c r="O101" s="96"/>
      <c r="P101" s="96"/>
      <c r="Q101" s="22"/>
      <c r="R101" s="141"/>
      <c r="S101" s="35"/>
      <c r="T101" s="32"/>
      <c r="U101" s="143"/>
      <c r="V101" s="104"/>
      <c r="W101" s="32"/>
    </row>
    <row r="102" spans="1:23" s="114" customFormat="1" ht="6" customHeight="1" thickBot="1" x14ac:dyDescent="0.25">
      <c r="A102" s="107"/>
      <c r="B102" s="107"/>
      <c r="C102" s="120"/>
      <c r="D102" s="121"/>
      <c r="E102" s="121"/>
      <c r="F102" s="108"/>
      <c r="G102" s="108"/>
      <c r="H102" s="108"/>
      <c r="I102" s="108"/>
      <c r="J102" s="108"/>
      <c r="K102" s="108"/>
      <c r="L102" s="108"/>
      <c r="M102" s="174">
        <f>VLOOKUP(M99,'E96 resistor values'!$A$2:$A$826,1,TRUE)</f>
        <v>324</v>
      </c>
      <c r="N102" s="175"/>
      <c r="O102" s="108"/>
      <c r="P102" s="108"/>
      <c r="Q102" s="116"/>
      <c r="R102" s="117"/>
      <c r="S102" s="147">
        <v>1.5</v>
      </c>
      <c r="T102" s="118"/>
      <c r="U102" s="119"/>
      <c r="V102" s="142">
        <f>U100-U104</f>
        <v>1.632586299845606</v>
      </c>
      <c r="W102" s="118"/>
    </row>
    <row r="103" spans="1:23" s="114" customFormat="1" ht="6" customHeight="1" thickBot="1" x14ac:dyDescent="0.25">
      <c r="A103" s="107"/>
      <c r="B103" s="107"/>
      <c r="C103" s="120"/>
      <c r="D103" s="109"/>
      <c r="E103" s="109"/>
      <c r="F103" s="108"/>
      <c r="G103" s="108"/>
      <c r="H103" s="108"/>
      <c r="I103" s="108"/>
      <c r="J103" s="108"/>
      <c r="K103" s="108"/>
      <c r="L103" s="108"/>
      <c r="M103" s="171">
        <f>($D$19*10^(R104/20))/(1-10^(R104/20))</f>
        <v>273.34547760227127</v>
      </c>
      <c r="N103" s="172"/>
      <c r="O103" s="108"/>
      <c r="P103" s="108"/>
      <c r="Q103" s="116"/>
      <c r="R103" s="117"/>
      <c r="S103" s="148"/>
      <c r="T103" s="118"/>
      <c r="U103" s="119"/>
      <c r="V103" s="143"/>
      <c r="W103" s="118"/>
    </row>
    <row r="104" spans="1:23" ht="6" customHeight="1" x14ac:dyDescent="0.25">
      <c r="A104" s="14"/>
      <c r="B104" s="14"/>
      <c r="C104" s="18"/>
      <c r="D104" s="81"/>
      <c r="E104" s="81"/>
      <c r="F104" s="96"/>
      <c r="G104" s="96"/>
      <c r="H104" s="96"/>
      <c r="I104" s="138">
        <v>26</v>
      </c>
      <c r="J104" s="138"/>
      <c r="K104" s="96"/>
      <c r="L104" s="96"/>
      <c r="M104" s="164" t="s">
        <v>99</v>
      </c>
      <c r="N104" s="165"/>
      <c r="O104" s="96"/>
      <c r="P104" s="96"/>
      <c r="Q104" s="22"/>
      <c r="R104" s="140">
        <f>R108+S106</f>
        <v>-31.5</v>
      </c>
      <c r="S104" s="35"/>
      <c r="T104" s="32"/>
      <c r="U104" s="142">
        <f>LOG10(M106/(M106+$D$22))*20</f>
        <v>-31.69864601314999</v>
      </c>
      <c r="V104" s="104"/>
      <c r="W104" s="32"/>
    </row>
    <row r="105" spans="1:23" ht="6" customHeight="1" thickBot="1" x14ac:dyDescent="0.3">
      <c r="A105" s="14"/>
      <c r="B105" s="14"/>
      <c r="C105" s="18"/>
      <c r="D105" s="81"/>
      <c r="E105" s="81"/>
      <c r="F105" s="96"/>
      <c r="G105" s="96"/>
      <c r="H105" s="96"/>
      <c r="I105" s="139"/>
      <c r="J105" s="139"/>
      <c r="K105" s="96"/>
      <c r="L105" s="96"/>
      <c r="M105" s="164"/>
      <c r="N105" s="165"/>
      <c r="O105" s="96"/>
      <c r="P105" s="96"/>
      <c r="Q105" s="22"/>
      <c r="R105" s="141"/>
      <c r="S105" s="35"/>
      <c r="T105" s="32"/>
      <c r="U105" s="143"/>
      <c r="V105" s="104"/>
      <c r="W105" s="32"/>
    </row>
    <row r="106" spans="1:23" s="114" customFormat="1" ht="6" customHeight="1" thickBot="1" x14ac:dyDescent="0.25">
      <c r="A106" s="107"/>
      <c r="B106" s="107"/>
      <c r="C106" s="120"/>
      <c r="D106" s="121"/>
      <c r="E106" s="121"/>
      <c r="F106" s="108"/>
      <c r="G106" s="108"/>
      <c r="H106" s="108"/>
      <c r="I106" s="108"/>
      <c r="J106" s="108"/>
      <c r="K106" s="108"/>
      <c r="L106" s="108"/>
      <c r="M106" s="174">
        <f>VLOOKUP(M103,'E96 resistor values'!$A$2:$A$826,1,TRUE)</f>
        <v>267</v>
      </c>
      <c r="N106" s="175"/>
      <c r="O106" s="108"/>
      <c r="P106" s="108"/>
      <c r="Q106" s="116"/>
      <c r="R106" s="117"/>
      <c r="S106" s="147">
        <v>1.5</v>
      </c>
      <c r="T106" s="118"/>
      <c r="U106" s="119"/>
      <c r="V106" s="142">
        <f>U104-U108</f>
        <v>1.4133009717123528</v>
      </c>
      <c r="W106" s="118"/>
    </row>
    <row r="107" spans="1:23" s="114" customFormat="1" ht="6" customHeight="1" thickBot="1" x14ac:dyDescent="0.25">
      <c r="A107" s="107"/>
      <c r="B107" s="107"/>
      <c r="C107" s="120"/>
      <c r="D107" s="109"/>
      <c r="E107" s="109"/>
      <c r="F107" s="108"/>
      <c r="G107" s="108"/>
      <c r="H107" s="108"/>
      <c r="I107" s="108"/>
      <c r="J107" s="108"/>
      <c r="K107" s="108"/>
      <c r="L107" s="108"/>
      <c r="M107" s="171">
        <f>($D$19*10^(R108/20))/(1-10^(R108/20))</f>
        <v>228.99875744685548</v>
      </c>
      <c r="N107" s="172"/>
      <c r="O107" s="108"/>
      <c r="P107" s="108"/>
      <c r="Q107" s="116"/>
      <c r="R107" s="117"/>
      <c r="S107" s="148"/>
      <c r="T107" s="118"/>
      <c r="U107" s="119"/>
      <c r="V107" s="143"/>
      <c r="W107" s="118"/>
    </row>
    <row r="108" spans="1:23" ht="6" customHeight="1" x14ac:dyDescent="0.25">
      <c r="A108" s="14"/>
      <c r="B108" s="14"/>
      <c r="C108" s="18"/>
      <c r="D108" s="81"/>
      <c r="E108" s="81"/>
      <c r="F108" s="96"/>
      <c r="G108" s="96"/>
      <c r="H108" s="96"/>
      <c r="I108" s="138">
        <v>25</v>
      </c>
      <c r="J108" s="138"/>
      <c r="K108" s="96"/>
      <c r="L108" s="96"/>
      <c r="M108" s="164" t="s">
        <v>98</v>
      </c>
      <c r="N108" s="165"/>
      <c r="O108" s="96"/>
      <c r="P108" s="96"/>
      <c r="Q108" s="22"/>
      <c r="R108" s="140">
        <f>R112+S110</f>
        <v>-33</v>
      </c>
      <c r="S108" s="35"/>
      <c r="T108" s="32"/>
      <c r="U108" s="142">
        <f>LOG10(M110/(M110+$D$22))*20</f>
        <v>-33.111946984862342</v>
      </c>
      <c r="V108" s="104"/>
      <c r="W108" s="32"/>
    </row>
    <row r="109" spans="1:23" ht="6" customHeight="1" thickBot="1" x14ac:dyDescent="0.3">
      <c r="A109" s="14"/>
      <c r="B109" s="14"/>
      <c r="C109" s="18"/>
      <c r="D109" s="81"/>
      <c r="E109" s="81"/>
      <c r="F109" s="96"/>
      <c r="G109" s="96"/>
      <c r="H109" s="96"/>
      <c r="I109" s="139"/>
      <c r="J109" s="139"/>
      <c r="K109" s="96"/>
      <c r="L109" s="96"/>
      <c r="M109" s="164"/>
      <c r="N109" s="165"/>
      <c r="O109" s="96"/>
      <c r="P109" s="96"/>
      <c r="Q109" s="22"/>
      <c r="R109" s="141"/>
      <c r="S109" s="35"/>
      <c r="T109" s="32"/>
      <c r="U109" s="143"/>
      <c r="V109" s="104"/>
      <c r="W109" s="32"/>
    </row>
    <row r="110" spans="1:23" s="114" customFormat="1" ht="6" customHeight="1" thickBot="1" x14ac:dyDescent="0.25">
      <c r="A110" s="107"/>
      <c r="B110" s="107"/>
      <c r="C110" s="120"/>
      <c r="D110" s="121"/>
      <c r="E110" s="121"/>
      <c r="F110" s="108"/>
      <c r="G110" s="108"/>
      <c r="H110" s="108"/>
      <c r="I110" s="108"/>
      <c r="J110" s="108"/>
      <c r="K110" s="108"/>
      <c r="L110" s="108"/>
      <c r="M110" s="174">
        <f>VLOOKUP(M107,'E96 resistor values'!$A$2:$A$826,1,TRUE)</f>
        <v>226</v>
      </c>
      <c r="N110" s="175"/>
      <c r="O110" s="108"/>
      <c r="P110" s="108"/>
      <c r="Q110" s="116"/>
      <c r="R110" s="117"/>
      <c r="S110" s="147">
        <v>1.5</v>
      </c>
      <c r="T110" s="118"/>
      <c r="U110" s="119"/>
      <c r="V110" s="142">
        <f>U108-U112</f>
        <v>1.4317217019769117</v>
      </c>
      <c r="W110" s="118"/>
    </row>
    <row r="111" spans="1:23" s="114" customFormat="1" ht="6" customHeight="1" thickBot="1" x14ac:dyDescent="0.25">
      <c r="A111" s="107"/>
      <c r="B111" s="107"/>
      <c r="C111" s="120"/>
      <c r="D111" s="109"/>
      <c r="E111" s="109"/>
      <c r="F111" s="108"/>
      <c r="G111" s="108"/>
      <c r="H111" s="108"/>
      <c r="I111" s="108"/>
      <c r="J111" s="108"/>
      <c r="K111" s="108"/>
      <c r="L111" s="108"/>
      <c r="M111" s="171">
        <f>($D$19*10^(R112/20))/(1-10^(R112/20))</f>
        <v>191.98116032748052</v>
      </c>
      <c r="N111" s="172"/>
      <c r="O111" s="108"/>
      <c r="P111" s="108"/>
      <c r="Q111" s="116"/>
      <c r="R111" s="117"/>
      <c r="S111" s="148"/>
      <c r="T111" s="118"/>
      <c r="U111" s="119"/>
      <c r="V111" s="143"/>
      <c r="W111" s="118"/>
    </row>
    <row r="112" spans="1:23" ht="6" customHeight="1" x14ac:dyDescent="0.25">
      <c r="A112" s="14"/>
      <c r="B112" s="14"/>
      <c r="C112" s="18"/>
      <c r="D112" s="81"/>
      <c r="E112" s="81"/>
      <c r="F112" s="96"/>
      <c r="G112" s="96"/>
      <c r="H112" s="96"/>
      <c r="I112" s="138">
        <v>24</v>
      </c>
      <c r="J112" s="138"/>
      <c r="K112" s="96"/>
      <c r="L112" s="96"/>
      <c r="M112" s="164" t="s">
        <v>97</v>
      </c>
      <c r="N112" s="165"/>
      <c r="O112" s="96"/>
      <c r="P112" s="96"/>
      <c r="Q112" s="22"/>
      <c r="R112" s="140">
        <f>R116+S114</f>
        <v>-34.5</v>
      </c>
      <c r="S112" s="35"/>
      <c r="T112" s="32"/>
      <c r="U112" s="142">
        <f>LOG10(M114/(M114+$D$22))*20</f>
        <v>-34.543668686839254</v>
      </c>
      <c r="V112" s="104"/>
      <c r="W112" s="32"/>
    </row>
    <row r="113" spans="1:23" ht="6" customHeight="1" thickBot="1" x14ac:dyDescent="0.3">
      <c r="A113" s="14"/>
      <c r="B113" s="14"/>
      <c r="C113" s="18"/>
      <c r="D113" s="81"/>
      <c r="E113" s="81"/>
      <c r="F113" s="96"/>
      <c r="G113" s="96"/>
      <c r="H113" s="96"/>
      <c r="I113" s="139"/>
      <c r="J113" s="139"/>
      <c r="K113" s="96"/>
      <c r="L113" s="96"/>
      <c r="M113" s="164"/>
      <c r="N113" s="165"/>
      <c r="O113" s="96"/>
      <c r="P113" s="96"/>
      <c r="Q113" s="22"/>
      <c r="R113" s="141"/>
      <c r="S113" s="35"/>
      <c r="T113" s="32"/>
      <c r="U113" s="143"/>
      <c r="V113" s="104"/>
      <c r="W113" s="32"/>
    </row>
    <row r="114" spans="1:23" s="114" customFormat="1" ht="6" customHeight="1" thickBot="1" x14ac:dyDescent="0.25">
      <c r="A114" s="107"/>
      <c r="B114" s="107"/>
      <c r="C114" s="120"/>
      <c r="D114" s="121"/>
      <c r="E114" s="121"/>
      <c r="F114" s="108"/>
      <c r="G114" s="108"/>
      <c r="H114" s="108"/>
      <c r="I114" s="108"/>
      <c r="J114" s="108"/>
      <c r="K114" s="108"/>
      <c r="L114" s="108"/>
      <c r="M114" s="174">
        <f>VLOOKUP(M111,'E96 resistor values'!$A$2:$A$826,1,TRUE)</f>
        <v>191</v>
      </c>
      <c r="N114" s="175"/>
      <c r="O114" s="108"/>
      <c r="P114" s="108"/>
      <c r="Q114" s="116"/>
      <c r="R114" s="117"/>
      <c r="S114" s="147">
        <v>1.5</v>
      </c>
      <c r="T114" s="118"/>
      <c r="U114" s="119"/>
      <c r="V114" s="142">
        <f>U112-U116</f>
        <v>1.6193537439238739</v>
      </c>
      <c r="W114" s="118"/>
    </row>
    <row r="115" spans="1:23" s="114" customFormat="1" ht="6" customHeight="1" thickBot="1" x14ac:dyDescent="0.25">
      <c r="A115" s="107"/>
      <c r="B115" s="107"/>
      <c r="C115" s="120"/>
      <c r="D115" s="109"/>
      <c r="E115" s="109"/>
      <c r="F115" s="108"/>
      <c r="G115" s="108"/>
      <c r="H115" s="108"/>
      <c r="I115" s="108"/>
      <c r="J115" s="108"/>
      <c r="K115" s="108"/>
      <c r="L115" s="108"/>
      <c r="M115" s="171">
        <f>($D$19*10^(R116/20))/(1-10^(R116/20))</f>
        <v>161.04165751306232</v>
      </c>
      <c r="N115" s="172"/>
      <c r="O115" s="108"/>
      <c r="P115" s="108"/>
      <c r="Q115" s="116"/>
      <c r="R115" s="117"/>
      <c r="S115" s="148"/>
      <c r="T115" s="118"/>
      <c r="U115" s="119"/>
      <c r="V115" s="143"/>
      <c r="W115" s="118"/>
    </row>
    <row r="116" spans="1:23" ht="6" customHeight="1" x14ac:dyDescent="0.25">
      <c r="A116" s="14"/>
      <c r="B116" s="14"/>
      <c r="C116" s="18"/>
      <c r="D116" s="81"/>
      <c r="E116" s="81"/>
      <c r="F116" s="96"/>
      <c r="G116" s="96"/>
      <c r="H116" s="96"/>
      <c r="I116" s="138">
        <v>23</v>
      </c>
      <c r="J116" s="138"/>
      <c r="K116" s="96"/>
      <c r="L116" s="96"/>
      <c r="M116" s="164" t="s">
        <v>2</v>
      </c>
      <c r="N116" s="165"/>
      <c r="O116" s="96"/>
      <c r="P116" s="96"/>
      <c r="Q116" s="22"/>
      <c r="R116" s="140">
        <f>R120+S118</f>
        <v>-36</v>
      </c>
      <c r="S116" s="35"/>
      <c r="T116" s="32"/>
      <c r="U116" s="142">
        <f>LOG10(M118/(M118+$D$22))*20</f>
        <v>-36.163022430763128</v>
      </c>
      <c r="V116" s="104"/>
      <c r="W116" s="32"/>
    </row>
    <row r="117" spans="1:23" ht="6" customHeight="1" thickBot="1" x14ac:dyDescent="0.3">
      <c r="A117" s="14"/>
      <c r="B117" s="14"/>
      <c r="C117" s="18"/>
      <c r="D117" s="81"/>
      <c r="E117" s="81"/>
      <c r="F117" s="96"/>
      <c r="G117" s="96"/>
      <c r="H117" s="96"/>
      <c r="I117" s="139"/>
      <c r="J117" s="139"/>
      <c r="K117" s="96"/>
      <c r="L117" s="96"/>
      <c r="M117" s="164"/>
      <c r="N117" s="165"/>
      <c r="O117" s="96"/>
      <c r="P117" s="96"/>
      <c r="Q117" s="22"/>
      <c r="R117" s="141"/>
      <c r="S117" s="35"/>
      <c r="T117" s="32"/>
      <c r="U117" s="143"/>
      <c r="V117" s="104"/>
      <c r="W117" s="32"/>
    </row>
    <row r="118" spans="1:23" s="114" customFormat="1" ht="6" customHeight="1" thickBot="1" x14ac:dyDescent="0.25">
      <c r="A118" s="107"/>
      <c r="B118" s="107"/>
      <c r="C118" s="120"/>
      <c r="D118" s="121"/>
      <c r="E118" s="121"/>
      <c r="F118" s="108"/>
      <c r="G118" s="108"/>
      <c r="H118" s="108"/>
      <c r="I118" s="108"/>
      <c r="J118" s="108"/>
      <c r="K118" s="108"/>
      <c r="L118" s="108"/>
      <c r="M118" s="174">
        <f>VLOOKUP(M115,'E96 resistor values'!$A$2:$A$826,1,TRUE)</f>
        <v>158</v>
      </c>
      <c r="N118" s="175"/>
      <c r="O118" s="108"/>
      <c r="P118" s="108"/>
      <c r="Q118" s="116"/>
      <c r="R118" s="117"/>
      <c r="S118" s="147">
        <v>1.5</v>
      </c>
      <c r="T118" s="118"/>
      <c r="U118" s="119"/>
      <c r="V118" s="142">
        <f>U116-U120</f>
        <v>1.474705602923656</v>
      </c>
      <c r="W118" s="118"/>
    </row>
    <row r="119" spans="1:23" s="114" customFormat="1" ht="6" customHeight="1" thickBot="1" x14ac:dyDescent="0.25">
      <c r="A119" s="107"/>
      <c r="B119" s="107"/>
      <c r="C119" s="120"/>
      <c r="D119" s="109"/>
      <c r="E119" s="109"/>
      <c r="F119" s="108"/>
      <c r="G119" s="108"/>
      <c r="H119" s="108"/>
      <c r="I119" s="108"/>
      <c r="J119" s="108"/>
      <c r="K119" s="108"/>
      <c r="L119" s="108"/>
      <c r="M119" s="171">
        <f>($D$19*10^(R120/20))/(1-10^(R120/20))</f>
        <v>135.15445686515307</v>
      </c>
      <c r="N119" s="172"/>
      <c r="O119" s="108"/>
      <c r="P119" s="108"/>
      <c r="Q119" s="116"/>
      <c r="R119" s="117"/>
      <c r="S119" s="148"/>
      <c r="T119" s="118"/>
      <c r="U119" s="119"/>
      <c r="V119" s="143"/>
      <c r="W119" s="118"/>
    </row>
    <row r="120" spans="1:23" ht="6" customHeight="1" x14ac:dyDescent="0.25">
      <c r="A120" s="14"/>
      <c r="B120" s="14"/>
      <c r="C120" s="18"/>
      <c r="D120" s="81"/>
      <c r="E120" s="81"/>
      <c r="F120" s="96"/>
      <c r="G120" s="96"/>
      <c r="H120" s="96"/>
      <c r="I120" s="138">
        <v>22</v>
      </c>
      <c r="J120" s="138"/>
      <c r="K120" s="96"/>
      <c r="L120" s="96"/>
      <c r="M120" s="164" t="s">
        <v>3</v>
      </c>
      <c r="N120" s="165"/>
      <c r="O120" s="96"/>
      <c r="P120" s="96"/>
      <c r="Q120" s="22"/>
      <c r="R120" s="140">
        <f>R124+S122</f>
        <v>-37.5</v>
      </c>
      <c r="S120" s="35"/>
      <c r="T120" s="32"/>
      <c r="U120" s="142">
        <f>LOG10(M122/(M122+$D$22))*20</f>
        <v>-37.637728033686784</v>
      </c>
      <c r="V120" s="104"/>
      <c r="W120" s="32"/>
    </row>
    <row r="121" spans="1:23" ht="6" customHeight="1" thickBot="1" x14ac:dyDescent="0.3">
      <c r="A121" s="14"/>
      <c r="B121" s="14"/>
      <c r="C121" s="18"/>
      <c r="D121" s="81"/>
      <c r="E121" s="81"/>
      <c r="F121" s="96"/>
      <c r="G121" s="96"/>
      <c r="H121" s="96"/>
      <c r="I121" s="139"/>
      <c r="J121" s="139"/>
      <c r="K121" s="96"/>
      <c r="L121" s="96"/>
      <c r="M121" s="164"/>
      <c r="N121" s="165"/>
      <c r="O121" s="96"/>
      <c r="P121" s="96"/>
      <c r="Q121" s="22"/>
      <c r="R121" s="141"/>
      <c r="S121" s="35"/>
      <c r="T121" s="32"/>
      <c r="U121" s="143"/>
      <c r="V121" s="104"/>
      <c r="W121" s="32"/>
    </row>
    <row r="122" spans="1:23" s="114" customFormat="1" ht="6" customHeight="1" thickBot="1" x14ac:dyDescent="0.25">
      <c r="A122" s="107"/>
      <c r="B122" s="107"/>
      <c r="C122" s="120"/>
      <c r="D122" s="121"/>
      <c r="E122" s="121"/>
      <c r="F122" s="108"/>
      <c r="G122" s="108"/>
      <c r="H122" s="108"/>
      <c r="I122" s="108"/>
      <c r="J122" s="108"/>
      <c r="K122" s="108"/>
      <c r="L122" s="108"/>
      <c r="M122" s="174">
        <f>VLOOKUP(M119,'E96 resistor values'!$A$2:$A$826,1,TRUE)</f>
        <v>133</v>
      </c>
      <c r="N122" s="175"/>
      <c r="O122" s="108"/>
      <c r="P122" s="108"/>
      <c r="Q122" s="116"/>
      <c r="R122" s="117"/>
      <c r="S122" s="147">
        <v>1.5</v>
      </c>
      <c r="T122" s="118"/>
      <c r="U122" s="119"/>
      <c r="V122" s="142">
        <f>U120-U124</f>
        <v>1.398303241457505</v>
      </c>
      <c r="W122" s="118"/>
    </row>
    <row r="123" spans="1:23" s="114" customFormat="1" ht="6" customHeight="1" thickBot="1" x14ac:dyDescent="0.25">
      <c r="A123" s="107"/>
      <c r="B123" s="107"/>
      <c r="C123" s="120"/>
      <c r="D123" s="109"/>
      <c r="E123" s="109"/>
      <c r="F123" s="108"/>
      <c r="G123" s="108"/>
      <c r="H123" s="108"/>
      <c r="I123" s="108"/>
      <c r="J123" s="108"/>
      <c r="K123" s="108"/>
      <c r="L123" s="108"/>
      <c r="M123" s="171">
        <f>($D$19*10^(R124/20))/(1-10^(R124/20))</f>
        <v>113.47505650521443</v>
      </c>
      <c r="N123" s="172"/>
      <c r="O123" s="108"/>
      <c r="P123" s="108"/>
      <c r="Q123" s="116"/>
      <c r="R123" s="117"/>
      <c r="S123" s="148"/>
      <c r="T123" s="118"/>
      <c r="U123" s="119"/>
      <c r="V123" s="143"/>
      <c r="W123" s="118"/>
    </row>
    <row r="124" spans="1:23" ht="6" customHeight="1" x14ac:dyDescent="0.25">
      <c r="A124" s="14"/>
      <c r="B124" s="14"/>
      <c r="C124" s="18"/>
      <c r="D124" s="81"/>
      <c r="E124" s="81"/>
      <c r="F124" s="96"/>
      <c r="G124" s="96"/>
      <c r="H124" s="96"/>
      <c r="I124" s="138">
        <v>21</v>
      </c>
      <c r="J124" s="138"/>
      <c r="K124" s="96"/>
      <c r="L124" s="96"/>
      <c r="M124" s="164" t="s">
        <v>4</v>
      </c>
      <c r="N124" s="165"/>
      <c r="O124" s="96"/>
      <c r="P124" s="96"/>
      <c r="Q124" s="22"/>
      <c r="R124" s="140">
        <f>R128+S126</f>
        <v>-39</v>
      </c>
      <c r="S124" s="35"/>
      <c r="T124" s="32"/>
      <c r="U124" s="142">
        <f>LOG10(M126/(M126+$D$22))*20</f>
        <v>-39.036031275144289</v>
      </c>
      <c r="V124" s="104"/>
      <c r="W124" s="32"/>
    </row>
    <row r="125" spans="1:23" ht="6" customHeight="1" thickBot="1" x14ac:dyDescent="0.3">
      <c r="A125" s="14"/>
      <c r="B125" s="14"/>
      <c r="C125" s="18"/>
      <c r="D125" s="81"/>
      <c r="E125" s="81"/>
      <c r="F125" s="96"/>
      <c r="G125" s="96"/>
      <c r="H125" s="96"/>
      <c r="I125" s="139"/>
      <c r="J125" s="139"/>
      <c r="K125" s="96"/>
      <c r="L125" s="96"/>
      <c r="M125" s="164"/>
      <c r="N125" s="165"/>
      <c r="O125" s="96"/>
      <c r="P125" s="96"/>
      <c r="Q125" s="22"/>
      <c r="R125" s="141"/>
      <c r="S125" s="35"/>
      <c r="T125" s="32"/>
      <c r="U125" s="143"/>
      <c r="V125" s="104"/>
      <c r="W125" s="32"/>
    </row>
    <row r="126" spans="1:23" s="114" customFormat="1" ht="6" customHeight="1" thickBot="1" x14ac:dyDescent="0.25">
      <c r="A126" s="107"/>
      <c r="B126" s="107"/>
      <c r="C126" s="120"/>
      <c r="D126" s="121"/>
      <c r="E126" s="121"/>
      <c r="F126" s="122"/>
      <c r="G126" s="122"/>
      <c r="H126" s="122"/>
      <c r="I126" s="122"/>
      <c r="J126" s="122"/>
      <c r="K126" s="122"/>
      <c r="L126" s="122"/>
      <c r="M126" s="174">
        <f>VLOOKUP(M123,'E96 resistor values'!$A$2:$A$826,1,TRUE)</f>
        <v>113</v>
      </c>
      <c r="N126" s="175"/>
      <c r="O126" s="122"/>
      <c r="P126" s="122"/>
      <c r="Q126" s="116"/>
      <c r="R126" s="123"/>
      <c r="S126" s="147">
        <v>1.5</v>
      </c>
      <c r="T126" s="118"/>
      <c r="U126" s="123"/>
      <c r="V126" s="142">
        <f>U124-U128</f>
        <v>1.4644952983533202</v>
      </c>
      <c r="W126" s="118"/>
    </row>
    <row r="127" spans="1:23" s="114" customFormat="1" ht="6" customHeight="1" thickBot="1" x14ac:dyDescent="0.25">
      <c r="A127" s="107"/>
      <c r="B127" s="107"/>
      <c r="C127" s="120"/>
      <c r="D127" s="109"/>
      <c r="E127" s="109"/>
      <c r="F127" s="122"/>
      <c r="G127" s="122"/>
      <c r="H127" s="122"/>
      <c r="I127" s="122"/>
      <c r="J127" s="122"/>
      <c r="K127" s="122"/>
      <c r="L127" s="122"/>
      <c r="M127" s="171">
        <f>($D$19*10^(R128/20))/(1-10^(R128/20))</f>
        <v>95.305832708007131</v>
      </c>
      <c r="N127" s="172"/>
      <c r="O127" s="122"/>
      <c r="P127" s="122"/>
      <c r="Q127" s="116"/>
      <c r="R127" s="123"/>
      <c r="S127" s="148"/>
      <c r="T127" s="118"/>
      <c r="U127" s="123"/>
      <c r="V127" s="143"/>
      <c r="W127" s="118"/>
    </row>
    <row r="128" spans="1:23" ht="6" customHeight="1" x14ac:dyDescent="0.25">
      <c r="A128" s="14"/>
      <c r="B128" s="14"/>
      <c r="C128" s="18"/>
      <c r="D128" s="81"/>
      <c r="E128" s="81"/>
      <c r="F128" s="96"/>
      <c r="G128" s="96"/>
      <c r="H128" s="96"/>
      <c r="I128" s="138">
        <v>20</v>
      </c>
      <c r="J128" s="138"/>
      <c r="K128" s="96"/>
      <c r="L128" s="96"/>
      <c r="M128" s="164" t="s">
        <v>5</v>
      </c>
      <c r="N128" s="165"/>
      <c r="O128" s="96"/>
      <c r="P128" s="96"/>
      <c r="Q128" s="22"/>
      <c r="R128" s="140">
        <f>R132+S130</f>
        <v>-40.5</v>
      </c>
      <c r="S128" s="35"/>
      <c r="T128" s="32"/>
      <c r="U128" s="142">
        <f>LOG10(M130/(M130+$D$22))*20</f>
        <v>-40.500526573497609</v>
      </c>
      <c r="V128" s="104"/>
      <c r="W128" s="32"/>
    </row>
    <row r="129" spans="1:23" ht="6" customHeight="1" thickBot="1" x14ac:dyDescent="0.3">
      <c r="A129" s="14"/>
      <c r="B129" s="14"/>
      <c r="C129" s="18"/>
      <c r="D129" s="81"/>
      <c r="E129" s="81"/>
      <c r="F129" s="96"/>
      <c r="G129" s="96"/>
      <c r="H129" s="96"/>
      <c r="I129" s="139"/>
      <c r="J129" s="139"/>
      <c r="K129" s="96"/>
      <c r="L129" s="96"/>
      <c r="M129" s="164"/>
      <c r="N129" s="165"/>
      <c r="O129" s="96"/>
      <c r="P129" s="96"/>
      <c r="Q129" s="22"/>
      <c r="R129" s="141"/>
      <c r="S129" s="35"/>
      <c r="T129" s="32"/>
      <c r="U129" s="143"/>
      <c r="V129" s="104"/>
      <c r="W129" s="32"/>
    </row>
    <row r="130" spans="1:23" s="114" customFormat="1" ht="6" customHeight="1" thickBot="1" x14ac:dyDescent="0.25">
      <c r="A130" s="107"/>
      <c r="B130" s="107"/>
      <c r="C130" s="120"/>
      <c r="D130" s="121"/>
      <c r="E130" s="121"/>
      <c r="F130" s="122"/>
      <c r="G130" s="122"/>
      <c r="H130" s="122"/>
      <c r="I130" s="122"/>
      <c r="J130" s="122"/>
      <c r="K130" s="122"/>
      <c r="L130" s="122"/>
      <c r="M130" s="174">
        <f>VLOOKUP(M127,'E96 resistor values'!$A$2:$A$826,1,TRUE)</f>
        <v>95.3</v>
      </c>
      <c r="N130" s="175"/>
      <c r="O130" s="122"/>
      <c r="P130" s="122"/>
      <c r="Q130" s="116"/>
      <c r="R130" s="123"/>
      <c r="S130" s="147">
        <v>1.5</v>
      </c>
      <c r="T130" s="118"/>
      <c r="U130" s="123"/>
      <c r="V130" s="142">
        <f>U128-U132</f>
        <v>1.6480691452488614</v>
      </c>
      <c r="W130" s="118"/>
    </row>
    <row r="131" spans="1:23" s="114" customFormat="1" ht="6" customHeight="1" thickBot="1" x14ac:dyDescent="0.25">
      <c r="A131" s="107"/>
      <c r="B131" s="107"/>
      <c r="C131" s="120"/>
      <c r="D131" s="109"/>
      <c r="E131" s="109"/>
      <c r="F131" s="122"/>
      <c r="G131" s="122"/>
      <c r="H131" s="122"/>
      <c r="I131" s="122"/>
      <c r="J131" s="122"/>
      <c r="K131" s="122"/>
      <c r="L131" s="122"/>
      <c r="M131" s="171">
        <f>($D$19*10^(R132/20))/(1-10^(R132/20))</f>
        <v>80.068832818721418</v>
      </c>
      <c r="N131" s="172"/>
      <c r="O131" s="122"/>
      <c r="P131" s="122"/>
      <c r="Q131" s="116"/>
      <c r="R131" s="123"/>
      <c r="S131" s="148"/>
      <c r="T131" s="118"/>
      <c r="U131" s="123"/>
      <c r="V131" s="143"/>
      <c r="W131" s="118"/>
    </row>
    <row r="132" spans="1:23" ht="6" customHeight="1" x14ac:dyDescent="0.25">
      <c r="A132" s="14"/>
      <c r="B132" s="14"/>
      <c r="C132" s="18"/>
      <c r="D132" s="81"/>
      <c r="E132" s="81"/>
      <c r="F132" s="96"/>
      <c r="G132" s="96"/>
      <c r="H132" s="96"/>
      <c r="I132" s="138">
        <v>19</v>
      </c>
      <c r="J132" s="138"/>
      <c r="K132" s="96"/>
      <c r="L132" s="96"/>
      <c r="M132" s="164" t="s">
        <v>6</v>
      </c>
      <c r="N132" s="165"/>
      <c r="O132" s="96"/>
      <c r="P132" s="96"/>
      <c r="Q132" s="22"/>
      <c r="R132" s="140">
        <f>R136+S134</f>
        <v>-42</v>
      </c>
      <c r="S132" s="35"/>
      <c r="T132" s="32"/>
      <c r="U132" s="142">
        <f>LOG10(M134/(M134+$D$22))*20</f>
        <v>-42.148595718746471</v>
      </c>
      <c r="V132" s="104"/>
      <c r="W132" s="32"/>
    </row>
    <row r="133" spans="1:23" ht="6" customHeight="1" thickBot="1" x14ac:dyDescent="0.3">
      <c r="A133" s="14"/>
      <c r="B133" s="14"/>
      <c r="C133" s="18"/>
      <c r="D133" s="81"/>
      <c r="E133" s="81"/>
      <c r="F133" s="96"/>
      <c r="G133" s="96"/>
      <c r="H133" s="96"/>
      <c r="I133" s="139"/>
      <c r="J133" s="139"/>
      <c r="K133" s="96"/>
      <c r="L133" s="96"/>
      <c r="M133" s="164"/>
      <c r="N133" s="165"/>
      <c r="O133" s="96"/>
      <c r="P133" s="96"/>
      <c r="Q133" s="22"/>
      <c r="R133" s="141"/>
      <c r="S133" s="35"/>
      <c r="T133" s="32"/>
      <c r="U133" s="143"/>
      <c r="V133" s="104"/>
      <c r="W133" s="32"/>
    </row>
    <row r="134" spans="1:23" s="114" customFormat="1" ht="6" customHeight="1" thickBot="1" x14ac:dyDescent="0.25">
      <c r="A134" s="107"/>
      <c r="B134" s="107"/>
      <c r="C134" s="120"/>
      <c r="D134" s="121"/>
      <c r="E134" s="121"/>
      <c r="F134" s="122"/>
      <c r="G134" s="122"/>
      <c r="H134" s="122"/>
      <c r="I134" s="122"/>
      <c r="J134" s="122"/>
      <c r="K134" s="122"/>
      <c r="L134" s="122"/>
      <c r="M134" s="174">
        <f>VLOOKUP(M131,'E96 resistor values'!$A$2:$A$826,1,TRUE)</f>
        <v>78.7</v>
      </c>
      <c r="N134" s="175"/>
      <c r="O134" s="122"/>
      <c r="P134" s="122"/>
      <c r="Q134" s="116"/>
      <c r="R134" s="123"/>
      <c r="S134" s="147">
        <v>1.5</v>
      </c>
      <c r="T134" s="118"/>
      <c r="U134" s="123"/>
      <c r="V134" s="142">
        <f>U132-U136</f>
        <v>1.4525413326309078</v>
      </c>
      <c r="W134" s="118"/>
    </row>
    <row r="135" spans="1:23" s="114" customFormat="1" ht="6" customHeight="1" thickBot="1" x14ac:dyDescent="0.25">
      <c r="A135" s="107"/>
      <c r="B135" s="107"/>
      <c r="C135" s="120"/>
      <c r="D135" s="109"/>
      <c r="E135" s="109"/>
      <c r="F135" s="122"/>
      <c r="G135" s="122"/>
      <c r="H135" s="122"/>
      <c r="I135" s="122"/>
      <c r="J135" s="122"/>
      <c r="K135" s="122"/>
      <c r="L135" s="122"/>
      <c r="M135" s="171">
        <f>($D$19*10^(R136/20))/(1-10^(R136/20))</f>
        <v>67.284080818503895</v>
      </c>
      <c r="N135" s="172"/>
      <c r="O135" s="122"/>
      <c r="P135" s="122"/>
      <c r="Q135" s="116"/>
      <c r="R135" s="123"/>
      <c r="S135" s="148"/>
      <c r="T135" s="118"/>
      <c r="U135" s="123"/>
      <c r="V135" s="143"/>
      <c r="W135" s="118"/>
    </row>
    <row r="136" spans="1:23" ht="6" customHeight="1" x14ac:dyDescent="0.25">
      <c r="A136" s="14"/>
      <c r="B136" s="14"/>
      <c r="C136" s="18"/>
      <c r="D136" s="81"/>
      <c r="E136" s="81"/>
      <c r="F136" s="96"/>
      <c r="G136" s="96"/>
      <c r="H136" s="96"/>
      <c r="I136" s="138">
        <v>18</v>
      </c>
      <c r="J136" s="138"/>
      <c r="K136" s="96"/>
      <c r="L136" s="96"/>
      <c r="M136" s="164" t="s">
        <v>7</v>
      </c>
      <c r="N136" s="165"/>
      <c r="O136" s="96"/>
      <c r="P136" s="96"/>
      <c r="Q136" s="22"/>
      <c r="R136" s="140">
        <f>R140+S138</f>
        <v>-43.5</v>
      </c>
      <c r="S136" s="35"/>
      <c r="T136" s="32"/>
      <c r="U136" s="142">
        <f>LOG10(M138/(M138+$D$22))*20</f>
        <v>-43.601137051377378</v>
      </c>
      <c r="V136" s="104"/>
      <c r="W136" s="32"/>
    </row>
    <row r="137" spans="1:23" ht="6" customHeight="1" thickBot="1" x14ac:dyDescent="0.3">
      <c r="A137" s="14"/>
      <c r="B137" s="14"/>
      <c r="C137" s="18"/>
      <c r="D137" s="81"/>
      <c r="E137" s="81"/>
      <c r="F137" s="96"/>
      <c r="G137" s="96"/>
      <c r="H137" s="96"/>
      <c r="I137" s="139"/>
      <c r="J137" s="139"/>
      <c r="K137" s="96"/>
      <c r="L137" s="96"/>
      <c r="M137" s="164"/>
      <c r="N137" s="165"/>
      <c r="O137" s="96"/>
      <c r="P137" s="96"/>
      <c r="Q137" s="22"/>
      <c r="R137" s="141"/>
      <c r="S137" s="35"/>
      <c r="T137" s="32"/>
      <c r="U137" s="143"/>
      <c r="V137" s="104"/>
      <c r="W137" s="32"/>
    </row>
    <row r="138" spans="1:23" s="114" customFormat="1" ht="6" customHeight="1" thickBot="1" x14ac:dyDescent="0.25">
      <c r="A138" s="107"/>
      <c r="B138" s="107"/>
      <c r="C138" s="120"/>
      <c r="D138" s="121"/>
      <c r="E138" s="121"/>
      <c r="F138" s="122"/>
      <c r="G138" s="122"/>
      <c r="H138" s="122"/>
      <c r="I138" s="122"/>
      <c r="J138" s="122"/>
      <c r="K138" s="122"/>
      <c r="L138" s="122"/>
      <c r="M138" s="174">
        <f>VLOOKUP(M135,'E96 resistor values'!$A$2:$A$826,1,TRUE)</f>
        <v>66.5</v>
      </c>
      <c r="N138" s="175"/>
      <c r="O138" s="122"/>
      <c r="P138" s="122"/>
      <c r="Q138" s="116"/>
      <c r="R138" s="123"/>
      <c r="S138" s="147">
        <v>1.5</v>
      </c>
      <c r="T138" s="118"/>
      <c r="U138" s="123"/>
      <c r="V138" s="142">
        <f>U136-U140</f>
        <v>1.4528146794721408</v>
      </c>
      <c r="W138" s="118"/>
    </row>
    <row r="139" spans="1:23" s="114" customFormat="1" ht="6" customHeight="1" thickBot="1" x14ac:dyDescent="0.25">
      <c r="A139" s="107"/>
      <c r="B139" s="107"/>
      <c r="C139" s="120"/>
      <c r="D139" s="109"/>
      <c r="E139" s="109"/>
      <c r="F139" s="122"/>
      <c r="G139" s="122"/>
      <c r="H139" s="122"/>
      <c r="I139" s="122"/>
      <c r="J139" s="122"/>
      <c r="K139" s="122"/>
      <c r="L139" s="122"/>
      <c r="M139" s="171">
        <f>($D$19*10^(R140/20))/(1-10^(R140/20))</f>
        <v>56.552148621013892</v>
      </c>
      <c r="N139" s="172"/>
      <c r="O139" s="122"/>
      <c r="P139" s="122"/>
      <c r="Q139" s="116"/>
      <c r="R139" s="123"/>
      <c r="S139" s="148"/>
      <c r="T139" s="118"/>
      <c r="U139" s="123"/>
      <c r="V139" s="143"/>
      <c r="W139" s="118"/>
    </row>
    <row r="140" spans="1:23" ht="6" customHeight="1" x14ac:dyDescent="0.25">
      <c r="A140" s="14"/>
      <c r="B140" s="14"/>
      <c r="C140" s="18"/>
      <c r="D140" s="81"/>
      <c r="E140" s="81"/>
      <c r="F140" s="96"/>
      <c r="G140" s="96"/>
      <c r="H140" s="96"/>
      <c r="I140" s="138">
        <v>17</v>
      </c>
      <c r="J140" s="138"/>
      <c r="K140" s="96"/>
      <c r="L140" s="96"/>
      <c r="M140" s="164" t="s">
        <v>8</v>
      </c>
      <c r="N140" s="165"/>
      <c r="O140" s="96"/>
      <c r="P140" s="96"/>
      <c r="Q140" s="22"/>
      <c r="R140" s="140">
        <f>R144+S142</f>
        <v>-45</v>
      </c>
      <c r="S140" s="35"/>
      <c r="T140" s="32"/>
      <c r="U140" s="142">
        <f>LOG10(M142/(M142+$D$22))*20</f>
        <v>-45.053951730849519</v>
      </c>
      <c r="V140" s="104"/>
      <c r="W140" s="32"/>
    </row>
    <row r="141" spans="1:23" ht="6" customHeight="1" thickBot="1" x14ac:dyDescent="0.3">
      <c r="A141" s="14"/>
      <c r="B141" s="14"/>
      <c r="C141" s="18"/>
      <c r="D141" s="81"/>
      <c r="E141" s="81"/>
      <c r="F141" s="96"/>
      <c r="G141" s="96"/>
      <c r="H141" s="96"/>
      <c r="I141" s="139"/>
      <c r="J141" s="139"/>
      <c r="K141" s="96"/>
      <c r="L141" s="96"/>
      <c r="M141" s="164"/>
      <c r="N141" s="165"/>
      <c r="O141" s="96"/>
      <c r="P141" s="96"/>
      <c r="Q141" s="22"/>
      <c r="R141" s="141"/>
      <c r="S141" s="35"/>
      <c r="T141" s="32"/>
      <c r="U141" s="143"/>
      <c r="V141" s="104"/>
      <c r="W141" s="32"/>
    </row>
    <row r="142" spans="1:23" s="114" customFormat="1" ht="6" customHeight="1" thickBot="1" x14ac:dyDescent="0.25">
      <c r="A142" s="107"/>
      <c r="B142" s="107"/>
      <c r="C142" s="120"/>
      <c r="D142" s="121"/>
      <c r="E142" s="121"/>
      <c r="F142" s="122"/>
      <c r="G142" s="122"/>
      <c r="H142" s="122"/>
      <c r="I142" s="122"/>
      <c r="J142" s="122"/>
      <c r="K142" s="122"/>
      <c r="L142" s="122"/>
      <c r="M142" s="174">
        <f>VLOOKUP(M139,'E96 resistor values'!$A$2:$A$826,1,TRUE)</f>
        <v>56.2</v>
      </c>
      <c r="N142" s="175"/>
      <c r="O142" s="122"/>
      <c r="P142" s="122"/>
      <c r="Q142" s="116"/>
      <c r="R142" s="123"/>
      <c r="S142" s="147">
        <v>1.5</v>
      </c>
      <c r="T142" s="118"/>
      <c r="U142" s="123"/>
      <c r="V142" s="142">
        <f>U140-U144</f>
        <v>1.4533363739345972</v>
      </c>
      <c r="W142" s="118"/>
    </row>
    <row r="143" spans="1:23" s="114" customFormat="1" ht="6" customHeight="1" thickBot="1" x14ac:dyDescent="0.25">
      <c r="A143" s="107"/>
      <c r="B143" s="107"/>
      <c r="C143" s="120"/>
      <c r="D143" s="109"/>
      <c r="E143" s="109"/>
      <c r="F143" s="122"/>
      <c r="G143" s="122"/>
      <c r="H143" s="122"/>
      <c r="I143" s="122"/>
      <c r="J143" s="122"/>
      <c r="K143" s="122"/>
      <c r="L143" s="122"/>
      <c r="M143" s="171">
        <f>($D$19*10^(R144/20))/(1-10^(R144/20))</f>
        <v>47.540062299428833</v>
      </c>
      <c r="N143" s="172"/>
      <c r="O143" s="122"/>
      <c r="P143" s="122"/>
      <c r="Q143" s="116"/>
      <c r="R143" s="123"/>
      <c r="S143" s="148"/>
      <c r="T143" s="118"/>
      <c r="U143" s="123"/>
      <c r="V143" s="143"/>
      <c r="W143" s="118"/>
    </row>
    <row r="144" spans="1:23" ht="6" customHeight="1" x14ac:dyDescent="0.25">
      <c r="A144" s="14"/>
      <c r="B144" s="14"/>
      <c r="C144" s="18"/>
      <c r="D144" s="81"/>
      <c r="E144" s="81"/>
      <c r="F144" s="96"/>
      <c r="G144" s="96"/>
      <c r="H144" s="96"/>
      <c r="I144" s="138">
        <v>16</v>
      </c>
      <c r="J144" s="138"/>
      <c r="K144" s="96"/>
      <c r="L144" s="96"/>
      <c r="M144" s="164" t="s">
        <v>9</v>
      </c>
      <c r="N144" s="165"/>
      <c r="O144" s="96"/>
      <c r="P144" s="96"/>
      <c r="Q144" s="22"/>
      <c r="R144" s="140">
        <f>R148+S146</f>
        <v>-46.5</v>
      </c>
      <c r="S144" s="35"/>
      <c r="T144" s="32"/>
      <c r="U144" s="142">
        <f>LOG10(M146/(M146+$D$22))*20</f>
        <v>-46.507288104784116</v>
      </c>
      <c r="V144" s="104"/>
      <c r="W144" s="32"/>
    </row>
    <row r="145" spans="1:23" ht="6" customHeight="1" thickBot="1" x14ac:dyDescent="0.3">
      <c r="A145" s="14"/>
      <c r="B145" s="14"/>
      <c r="C145" s="18"/>
      <c r="D145" s="81"/>
      <c r="E145" s="81"/>
      <c r="F145" s="96"/>
      <c r="G145" s="96"/>
      <c r="H145" s="96"/>
      <c r="I145" s="139"/>
      <c r="J145" s="139"/>
      <c r="K145" s="96"/>
      <c r="L145" s="96"/>
      <c r="M145" s="164"/>
      <c r="N145" s="165"/>
      <c r="O145" s="96"/>
      <c r="P145" s="96"/>
      <c r="Q145" s="22"/>
      <c r="R145" s="141"/>
      <c r="S145" s="35"/>
      <c r="T145" s="32"/>
      <c r="U145" s="143"/>
      <c r="V145" s="104"/>
      <c r="W145" s="32"/>
    </row>
    <row r="146" spans="1:23" s="114" customFormat="1" ht="6" customHeight="1" thickBot="1" x14ac:dyDescent="0.25">
      <c r="A146" s="107"/>
      <c r="B146" s="107"/>
      <c r="C146" s="120"/>
      <c r="D146" s="121"/>
      <c r="E146" s="121"/>
      <c r="F146" s="122"/>
      <c r="G146" s="122"/>
      <c r="H146" s="122"/>
      <c r="I146" s="122"/>
      <c r="J146" s="122"/>
      <c r="K146" s="122"/>
      <c r="L146" s="122"/>
      <c r="M146" s="174">
        <f>VLOOKUP(M143,'E96 resistor values'!$A$2:$A$826,1,TRUE)</f>
        <v>47.5</v>
      </c>
      <c r="N146" s="175"/>
      <c r="O146" s="122"/>
      <c r="P146" s="122"/>
      <c r="Q146" s="116"/>
      <c r="R146" s="123"/>
      <c r="S146" s="147">
        <v>1.5</v>
      </c>
      <c r="T146" s="118"/>
      <c r="U146" s="123"/>
      <c r="V146" s="142">
        <f>U144-U148</f>
        <v>1.6609726806514615</v>
      </c>
      <c r="W146" s="118"/>
    </row>
    <row r="147" spans="1:23" s="114" customFormat="1" ht="6" customHeight="1" thickBot="1" x14ac:dyDescent="0.25">
      <c r="A147" s="107"/>
      <c r="B147" s="107"/>
      <c r="C147" s="120"/>
      <c r="D147" s="109"/>
      <c r="E147" s="109"/>
      <c r="F147" s="122"/>
      <c r="G147" s="122"/>
      <c r="H147" s="122"/>
      <c r="I147" s="122"/>
      <c r="J147" s="122"/>
      <c r="K147" s="122"/>
      <c r="L147" s="122"/>
      <c r="M147" s="171">
        <f>($D$19*10^(R148/20))/(1-10^(R148/20))</f>
        <v>39.969839853866709</v>
      </c>
      <c r="N147" s="172"/>
      <c r="O147" s="122"/>
      <c r="P147" s="122"/>
      <c r="Q147" s="116"/>
      <c r="R147" s="123"/>
      <c r="S147" s="148"/>
      <c r="T147" s="118"/>
      <c r="U147" s="123"/>
      <c r="V147" s="143"/>
      <c r="W147" s="118"/>
    </row>
    <row r="148" spans="1:23" ht="6" customHeight="1" x14ac:dyDescent="0.25">
      <c r="A148" s="14"/>
      <c r="B148" s="14"/>
      <c r="C148" s="18"/>
      <c r="D148" s="81"/>
      <c r="E148" s="81"/>
      <c r="F148" s="96"/>
      <c r="G148" s="96"/>
      <c r="H148" s="96"/>
      <c r="I148" s="138">
        <v>15</v>
      </c>
      <c r="J148" s="138"/>
      <c r="K148" s="96"/>
      <c r="L148" s="96"/>
      <c r="M148" s="164" t="s">
        <v>10</v>
      </c>
      <c r="N148" s="165"/>
      <c r="O148" s="96"/>
      <c r="P148" s="96"/>
      <c r="Q148" s="22"/>
      <c r="R148" s="140">
        <f>R152+S150</f>
        <v>-48</v>
      </c>
      <c r="S148" s="35"/>
      <c r="T148" s="32"/>
      <c r="U148" s="142">
        <f>LOG10(M150/(M150+$D$22))*20</f>
        <v>-48.168260785435578</v>
      </c>
      <c r="V148" s="104"/>
      <c r="W148" s="32"/>
    </row>
    <row r="149" spans="1:23" ht="6" customHeight="1" thickBot="1" x14ac:dyDescent="0.3">
      <c r="A149" s="14"/>
      <c r="B149" s="14"/>
      <c r="C149" s="18"/>
      <c r="D149" s="81"/>
      <c r="E149" s="81"/>
      <c r="F149" s="96"/>
      <c r="G149" s="96"/>
      <c r="H149" s="96"/>
      <c r="I149" s="139"/>
      <c r="J149" s="139"/>
      <c r="K149" s="96"/>
      <c r="L149" s="96"/>
      <c r="M149" s="164"/>
      <c r="N149" s="165"/>
      <c r="O149" s="96"/>
      <c r="P149" s="96"/>
      <c r="Q149" s="22"/>
      <c r="R149" s="141"/>
      <c r="S149" s="35"/>
      <c r="T149" s="32"/>
      <c r="U149" s="143"/>
      <c r="V149" s="104"/>
      <c r="W149" s="32"/>
    </row>
    <row r="150" spans="1:23" s="114" customFormat="1" ht="6" customHeight="1" thickBot="1" x14ac:dyDescent="0.25">
      <c r="A150" s="107"/>
      <c r="B150" s="107"/>
      <c r="C150" s="120"/>
      <c r="D150" s="121"/>
      <c r="E150" s="121"/>
      <c r="F150" s="122"/>
      <c r="G150" s="122"/>
      <c r="H150" s="122"/>
      <c r="I150" s="122"/>
      <c r="J150" s="122"/>
      <c r="K150" s="122"/>
      <c r="L150" s="122"/>
      <c r="M150" s="174">
        <f>VLOOKUP(M147,'E96 resistor values'!$A$2:$A$826,1,TRUE)</f>
        <v>39.200000000000003</v>
      </c>
      <c r="N150" s="175"/>
      <c r="O150" s="122"/>
      <c r="P150" s="122"/>
      <c r="Q150" s="116"/>
      <c r="R150" s="123"/>
      <c r="S150" s="147">
        <v>1.5</v>
      </c>
      <c r="T150" s="118"/>
      <c r="U150" s="123"/>
      <c r="V150" s="142">
        <f>U148-U152</f>
        <v>1.4377669300955205</v>
      </c>
      <c r="W150" s="118"/>
    </row>
    <row r="151" spans="1:23" s="114" customFormat="1" ht="6" customHeight="1" thickBot="1" x14ac:dyDescent="0.25">
      <c r="A151" s="107"/>
      <c r="B151" s="107"/>
      <c r="C151" s="120"/>
      <c r="D151" s="109"/>
      <c r="E151" s="109"/>
      <c r="F151" s="122"/>
      <c r="G151" s="122"/>
      <c r="H151" s="122"/>
      <c r="I151" s="122"/>
      <c r="J151" s="122"/>
      <c r="K151" s="122"/>
      <c r="L151" s="122"/>
      <c r="M151" s="171">
        <f>($D$19*10^(R152/20))/(1-10^(R152/20))</f>
        <v>33.609122861773784</v>
      </c>
      <c r="N151" s="172"/>
      <c r="O151" s="122"/>
      <c r="P151" s="122"/>
      <c r="Q151" s="116"/>
      <c r="R151" s="123"/>
      <c r="S151" s="148"/>
      <c r="T151" s="118"/>
      <c r="U151" s="123"/>
      <c r="V151" s="143"/>
      <c r="W151" s="118"/>
    </row>
    <row r="152" spans="1:23" ht="6" customHeight="1" x14ac:dyDescent="0.25">
      <c r="A152" s="14"/>
      <c r="B152" s="14"/>
      <c r="C152" s="18"/>
      <c r="D152" s="81"/>
      <c r="E152" s="81"/>
      <c r="F152" s="96"/>
      <c r="G152" s="96"/>
      <c r="H152" s="96"/>
      <c r="I152" s="138">
        <v>14</v>
      </c>
      <c r="J152" s="138"/>
      <c r="K152" s="96"/>
      <c r="L152" s="96"/>
      <c r="M152" s="164" t="s">
        <v>11</v>
      </c>
      <c r="N152" s="165"/>
      <c r="O152" s="96"/>
      <c r="P152" s="96"/>
      <c r="Q152" s="22"/>
      <c r="R152" s="140">
        <f>R156+S154</f>
        <v>-49.5</v>
      </c>
      <c r="S152" s="35"/>
      <c r="T152" s="32"/>
      <c r="U152" s="142">
        <f>LOG10(M154/(M154+$D$22))*20</f>
        <v>-49.606027715531098</v>
      </c>
      <c r="V152" s="104"/>
      <c r="W152" s="32"/>
    </row>
    <row r="153" spans="1:23" ht="6" customHeight="1" thickBot="1" x14ac:dyDescent="0.3">
      <c r="A153" s="14"/>
      <c r="B153" s="14"/>
      <c r="C153" s="18"/>
      <c r="D153" s="81"/>
      <c r="E153" s="81"/>
      <c r="F153" s="96"/>
      <c r="G153" s="96"/>
      <c r="H153" s="96"/>
      <c r="I153" s="139"/>
      <c r="J153" s="139"/>
      <c r="K153" s="96"/>
      <c r="L153" s="96"/>
      <c r="M153" s="164"/>
      <c r="N153" s="165"/>
      <c r="O153" s="96"/>
      <c r="P153" s="96"/>
      <c r="Q153" s="22"/>
      <c r="R153" s="141"/>
      <c r="S153" s="35"/>
      <c r="T153" s="32"/>
      <c r="U153" s="143"/>
      <c r="V153" s="104"/>
      <c r="W153" s="32"/>
    </row>
    <row r="154" spans="1:23" s="114" customFormat="1" ht="6" customHeight="1" thickBot="1" x14ac:dyDescent="0.25">
      <c r="A154" s="107"/>
      <c r="B154" s="107"/>
      <c r="C154" s="120"/>
      <c r="D154" s="121"/>
      <c r="E154" s="121"/>
      <c r="F154" s="108"/>
      <c r="G154" s="108"/>
      <c r="H154" s="108"/>
      <c r="I154" s="108"/>
      <c r="J154" s="108"/>
      <c r="K154" s="108"/>
      <c r="L154" s="108"/>
      <c r="M154" s="174">
        <f>VLOOKUP(M151,'E96 resistor values'!$A$2:$A$826,1,TRUE)</f>
        <v>33.200000000000003</v>
      </c>
      <c r="N154" s="175"/>
      <c r="O154" s="108"/>
      <c r="P154" s="108"/>
      <c r="Q154" s="116"/>
      <c r="R154" s="117"/>
      <c r="S154" s="147">
        <v>1.5</v>
      </c>
      <c r="T154" s="113"/>
      <c r="U154" s="119"/>
      <c r="V154" s="142">
        <f>U152-U156</f>
        <v>1.4750981633480933</v>
      </c>
      <c r="W154" s="113"/>
    </row>
    <row r="155" spans="1:23" s="114" customFormat="1" ht="6" customHeight="1" thickBot="1" x14ac:dyDescent="0.25">
      <c r="A155" s="107"/>
      <c r="B155" s="107"/>
      <c r="C155" s="120"/>
      <c r="D155" s="109"/>
      <c r="E155" s="109"/>
      <c r="F155" s="108"/>
      <c r="G155" s="108"/>
      <c r="H155" s="108"/>
      <c r="I155" s="108"/>
      <c r="J155" s="108"/>
      <c r="K155" s="108"/>
      <c r="L155" s="108"/>
      <c r="M155" s="171">
        <f>($D$19*10^(R156/20))/(1-10^(R156/20))</f>
        <v>28.263486640971458</v>
      </c>
      <c r="N155" s="172"/>
      <c r="O155" s="108"/>
      <c r="P155" s="108"/>
      <c r="Q155" s="116"/>
      <c r="R155" s="117"/>
      <c r="S155" s="148"/>
      <c r="T155" s="113"/>
      <c r="U155" s="119"/>
      <c r="V155" s="143"/>
      <c r="W155" s="113"/>
    </row>
    <row r="156" spans="1:23" ht="6" customHeight="1" x14ac:dyDescent="0.25">
      <c r="A156" s="14"/>
      <c r="B156" s="14"/>
      <c r="C156" s="18"/>
      <c r="D156" s="81"/>
      <c r="E156" s="81"/>
      <c r="F156" s="96"/>
      <c r="G156" s="96"/>
      <c r="H156" s="96"/>
      <c r="I156" s="138">
        <v>13</v>
      </c>
      <c r="J156" s="138"/>
      <c r="K156" s="96"/>
      <c r="L156" s="96"/>
      <c r="M156" s="164" t="s">
        <v>12</v>
      </c>
      <c r="N156" s="165"/>
      <c r="O156" s="96"/>
      <c r="P156" s="96"/>
      <c r="Q156" s="22"/>
      <c r="R156" s="140">
        <f>R160+S158</f>
        <v>-51</v>
      </c>
      <c r="S156" s="35"/>
      <c r="T156" s="32"/>
      <c r="U156" s="142">
        <f>LOG10(M158/(M158+$D$22))*20</f>
        <v>-51.081125878879192</v>
      </c>
      <c r="V156" s="104"/>
      <c r="W156" s="32"/>
    </row>
    <row r="157" spans="1:23" ht="6" customHeight="1" thickBot="1" x14ac:dyDescent="0.3">
      <c r="A157" s="14"/>
      <c r="B157" s="14"/>
      <c r="C157" s="18"/>
      <c r="D157" s="81"/>
      <c r="E157" s="81"/>
      <c r="F157" s="96"/>
      <c r="G157" s="96"/>
      <c r="H157" s="96"/>
      <c r="I157" s="139"/>
      <c r="J157" s="139"/>
      <c r="K157" s="96"/>
      <c r="L157" s="96"/>
      <c r="M157" s="164"/>
      <c r="N157" s="165"/>
      <c r="O157" s="96"/>
      <c r="P157" s="96"/>
      <c r="Q157" s="22"/>
      <c r="R157" s="141"/>
      <c r="S157" s="35"/>
      <c r="T157" s="32"/>
      <c r="U157" s="143"/>
      <c r="V157" s="104"/>
      <c r="W157" s="32"/>
    </row>
    <row r="158" spans="1:23" s="114" customFormat="1" ht="6" customHeight="1" thickBot="1" x14ac:dyDescent="0.25">
      <c r="A158" s="107"/>
      <c r="B158" s="107"/>
      <c r="C158" s="120"/>
      <c r="D158" s="121"/>
      <c r="E158" s="121"/>
      <c r="F158" s="108"/>
      <c r="G158" s="108"/>
      <c r="H158" s="108"/>
      <c r="I158" s="108"/>
      <c r="J158" s="108"/>
      <c r="K158" s="108"/>
      <c r="L158" s="108"/>
      <c r="M158" s="174">
        <f>VLOOKUP(M155,'E96 resistor values'!$A$2:$A$826,1,TRUE)</f>
        <v>28</v>
      </c>
      <c r="N158" s="175"/>
      <c r="O158" s="108"/>
      <c r="P158" s="108"/>
      <c r="Q158" s="116"/>
      <c r="R158" s="117"/>
      <c r="S158" s="147">
        <v>1.5</v>
      </c>
      <c r="T158" s="113"/>
      <c r="U158" s="119"/>
      <c r="V158" s="142">
        <f>U156-U160</f>
        <v>1.4444684039481501</v>
      </c>
      <c r="W158" s="113"/>
    </row>
    <row r="159" spans="1:23" s="114" customFormat="1" ht="6" customHeight="1" thickBot="1" x14ac:dyDescent="0.25">
      <c r="A159" s="107"/>
      <c r="B159" s="107"/>
      <c r="C159" s="120"/>
      <c r="D159" s="109"/>
      <c r="E159" s="109"/>
      <c r="F159" s="108"/>
      <c r="G159" s="108"/>
      <c r="H159" s="108"/>
      <c r="I159" s="108"/>
      <c r="J159" s="108"/>
      <c r="K159" s="108"/>
      <c r="L159" s="108"/>
      <c r="M159" s="171">
        <f>($D$19*10^(R160/20))/(1-10^(R160/20))</f>
        <v>23.770104858258232</v>
      </c>
      <c r="N159" s="172"/>
      <c r="O159" s="108"/>
      <c r="P159" s="108"/>
      <c r="Q159" s="116"/>
      <c r="R159" s="117"/>
      <c r="S159" s="148"/>
      <c r="T159" s="113"/>
      <c r="U159" s="119"/>
      <c r="V159" s="143"/>
      <c r="W159" s="113"/>
    </row>
    <row r="160" spans="1:23" ht="6" customHeight="1" x14ac:dyDescent="0.25">
      <c r="A160" s="14"/>
      <c r="B160" s="14"/>
      <c r="C160" s="18"/>
      <c r="D160" s="81"/>
      <c r="E160" s="81"/>
      <c r="F160" s="96"/>
      <c r="G160" s="96"/>
      <c r="H160" s="96"/>
      <c r="I160" s="138">
        <v>12</v>
      </c>
      <c r="J160" s="138"/>
      <c r="K160" s="96"/>
      <c r="L160" s="96"/>
      <c r="M160" s="164" t="s">
        <v>13</v>
      </c>
      <c r="N160" s="165"/>
      <c r="O160" s="96"/>
      <c r="P160" s="96"/>
      <c r="Q160" s="22"/>
      <c r="R160" s="140">
        <f>R164+S162</f>
        <v>-52.5</v>
      </c>
      <c r="S160" s="35"/>
      <c r="T160" s="32"/>
      <c r="U160" s="142">
        <f>LOG10(M162/(M162+$D$22))*20</f>
        <v>-52.525594282827342</v>
      </c>
      <c r="V160" s="104"/>
      <c r="W160" s="32"/>
    </row>
    <row r="161" spans="1:23" ht="6" customHeight="1" thickBot="1" x14ac:dyDescent="0.3">
      <c r="A161" s="14"/>
      <c r="B161" s="14"/>
      <c r="C161" s="18"/>
      <c r="D161" s="81"/>
      <c r="E161" s="81"/>
      <c r="F161" s="96"/>
      <c r="G161" s="96"/>
      <c r="H161" s="96"/>
      <c r="I161" s="139"/>
      <c r="J161" s="139"/>
      <c r="K161" s="96"/>
      <c r="L161" s="96"/>
      <c r="M161" s="164"/>
      <c r="N161" s="165"/>
      <c r="O161" s="96"/>
      <c r="P161" s="96"/>
      <c r="Q161" s="22"/>
      <c r="R161" s="141"/>
      <c r="S161" s="35"/>
      <c r="T161" s="32"/>
      <c r="U161" s="143"/>
      <c r="V161" s="104"/>
      <c r="W161" s="32"/>
    </row>
    <row r="162" spans="1:23" s="114" customFormat="1" ht="6" customHeight="1" thickBot="1" x14ac:dyDescent="0.25">
      <c r="A162" s="107"/>
      <c r="B162" s="107"/>
      <c r="C162" s="120"/>
      <c r="D162" s="121"/>
      <c r="E162" s="121"/>
      <c r="F162" s="108"/>
      <c r="G162" s="108"/>
      <c r="H162" s="108"/>
      <c r="I162" s="108"/>
      <c r="J162" s="108"/>
      <c r="K162" s="108"/>
      <c r="L162" s="108"/>
      <c r="M162" s="174">
        <f>VLOOKUP(M159,'E96 resistor values'!$A$2:$A$826,1,TRUE)</f>
        <v>23.7</v>
      </c>
      <c r="N162" s="175"/>
      <c r="O162" s="108"/>
      <c r="P162" s="108"/>
      <c r="Q162" s="116"/>
      <c r="R162" s="117"/>
      <c r="S162" s="147">
        <v>1.5</v>
      </c>
      <c r="T162" s="113"/>
      <c r="U162" s="119"/>
      <c r="V162" s="142">
        <f>U160-U164</f>
        <v>1.6462919716451694</v>
      </c>
      <c r="W162" s="113"/>
    </row>
    <row r="163" spans="1:23" s="114" customFormat="1" ht="6" customHeight="1" thickBot="1" x14ac:dyDescent="0.25">
      <c r="A163" s="107"/>
      <c r="B163" s="107"/>
      <c r="C163" s="120"/>
      <c r="D163" s="109"/>
      <c r="E163" s="109"/>
      <c r="F163" s="108"/>
      <c r="G163" s="108"/>
      <c r="H163" s="108"/>
      <c r="I163" s="108"/>
      <c r="J163" s="108"/>
      <c r="K163" s="108"/>
      <c r="L163" s="108"/>
      <c r="M163" s="171">
        <f>($D$19*10^(R164/20))/(1-10^(R164/20))</f>
        <v>19.992513458373779</v>
      </c>
      <c r="N163" s="172"/>
      <c r="O163" s="108"/>
      <c r="P163" s="108"/>
      <c r="Q163" s="116"/>
      <c r="R163" s="117"/>
      <c r="S163" s="148"/>
      <c r="T163" s="113"/>
      <c r="U163" s="119"/>
      <c r="V163" s="143"/>
      <c r="W163" s="113"/>
    </row>
    <row r="164" spans="1:23" ht="6" customHeight="1" x14ac:dyDescent="0.25">
      <c r="A164" s="14"/>
      <c r="B164" s="14"/>
      <c r="C164" s="18"/>
      <c r="D164" s="81"/>
      <c r="E164" s="81"/>
      <c r="F164" s="96"/>
      <c r="G164" s="96"/>
      <c r="H164" s="96"/>
      <c r="I164" s="138">
        <v>11</v>
      </c>
      <c r="J164" s="138"/>
      <c r="K164" s="96"/>
      <c r="L164" s="96"/>
      <c r="M164" s="164" t="s">
        <v>14</v>
      </c>
      <c r="N164" s="165"/>
      <c r="O164" s="96"/>
      <c r="P164" s="96"/>
      <c r="Q164" s="22"/>
      <c r="R164" s="140">
        <f>R168+S166</f>
        <v>-54</v>
      </c>
      <c r="S164" s="35"/>
      <c r="T164" s="32"/>
      <c r="U164" s="142">
        <f>LOG10(M166/(M166+$D$22))*20</f>
        <v>-54.171886254472511</v>
      </c>
      <c r="V164" s="104"/>
      <c r="W164" s="32"/>
    </row>
    <row r="165" spans="1:23" ht="6" customHeight="1" thickBot="1" x14ac:dyDescent="0.3">
      <c r="A165" s="14"/>
      <c r="B165" s="14"/>
      <c r="C165" s="18"/>
      <c r="D165" s="81"/>
      <c r="E165" s="81"/>
      <c r="F165" s="96"/>
      <c r="G165" s="96"/>
      <c r="H165" s="96"/>
      <c r="I165" s="139"/>
      <c r="J165" s="139"/>
      <c r="K165" s="96"/>
      <c r="L165" s="96"/>
      <c r="M165" s="164"/>
      <c r="N165" s="165"/>
      <c r="O165" s="96"/>
      <c r="P165" s="96"/>
      <c r="Q165" s="22"/>
      <c r="R165" s="141"/>
      <c r="S165" s="35"/>
      <c r="T165" s="32"/>
      <c r="U165" s="143"/>
      <c r="V165" s="104"/>
      <c r="W165" s="32"/>
    </row>
    <row r="166" spans="1:23" s="114" customFormat="1" ht="6" customHeight="1" thickBot="1" x14ac:dyDescent="0.25">
      <c r="A166" s="107"/>
      <c r="B166" s="107"/>
      <c r="C166" s="120"/>
      <c r="D166" s="121"/>
      <c r="E166" s="121"/>
      <c r="F166" s="108"/>
      <c r="G166" s="108"/>
      <c r="H166" s="108"/>
      <c r="I166" s="108"/>
      <c r="J166" s="108"/>
      <c r="K166" s="108"/>
      <c r="L166" s="108"/>
      <c r="M166" s="174">
        <f>VLOOKUP(M163,'E96 resistor values'!$A$2:$A$826,1,TRUE)</f>
        <v>19.600000000000001</v>
      </c>
      <c r="N166" s="175"/>
      <c r="O166" s="108"/>
      <c r="P166" s="108"/>
      <c r="Q166" s="116"/>
      <c r="R166" s="117"/>
      <c r="S166" s="147">
        <v>1.5</v>
      </c>
      <c r="T166" s="113"/>
      <c r="U166" s="119"/>
      <c r="V166" s="142">
        <f>U164-U168</f>
        <v>1.4927547684748603</v>
      </c>
      <c r="W166" s="113"/>
    </row>
    <row r="167" spans="1:23" s="114" customFormat="1" ht="6" customHeight="1" thickBot="1" x14ac:dyDescent="0.25">
      <c r="A167" s="107"/>
      <c r="B167" s="107"/>
      <c r="C167" s="120"/>
      <c r="D167" s="109"/>
      <c r="E167" s="109"/>
      <c r="F167" s="108"/>
      <c r="G167" s="108"/>
      <c r="H167" s="108"/>
      <c r="I167" s="108"/>
      <c r="J167" s="108"/>
      <c r="K167" s="108"/>
      <c r="L167" s="108"/>
      <c r="M167" s="171">
        <f>($D$19*10^(R168/20))/(1-10^(R168/20))</f>
        <v>16.816271405230541</v>
      </c>
      <c r="N167" s="172"/>
      <c r="O167" s="108"/>
      <c r="P167" s="108"/>
      <c r="Q167" s="116"/>
      <c r="R167" s="117"/>
      <c r="S167" s="148"/>
      <c r="T167" s="113"/>
      <c r="U167" s="119"/>
      <c r="V167" s="143"/>
      <c r="W167" s="113"/>
    </row>
    <row r="168" spans="1:23" ht="6" customHeight="1" x14ac:dyDescent="0.25">
      <c r="A168" s="14"/>
      <c r="B168" s="14"/>
      <c r="C168" s="18"/>
      <c r="D168" s="81"/>
      <c r="E168" s="81"/>
      <c r="F168" s="96"/>
      <c r="G168" s="96"/>
      <c r="H168" s="96"/>
      <c r="I168" s="138">
        <v>10</v>
      </c>
      <c r="J168" s="138"/>
      <c r="K168" s="96"/>
      <c r="L168" s="96"/>
      <c r="M168" s="164" t="s">
        <v>15</v>
      </c>
      <c r="N168" s="165"/>
      <c r="O168" s="96"/>
      <c r="P168" s="96"/>
      <c r="Q168" s="22"/>
      <c r="R168" s="140">
        <f>R172+S170</f>
        <v>-55.5</v>
      </c>
      <c r="S168" s="35"/>
      <c r="T168" s="32"/>
      <c r="U168" s="142">
        <f>LOG10(M170/(M170+$D$22))*20</f>
        <v>-55.664641022947372</v>
      </c>
      <c r="V168" s="104"/>
      <c r="W168" s="32"/>
    </row>
    <row r="169" spans="1:23" ht="6" customHeight="1" thickBot="1" x14ac:dyDescent="0.3">
      <c r="A169" s="14"/>
      <c r="B169" s="14"/>
      <c r="C169" s="18"/>
      <c r="D169" s="81"/>
      <c r="E169" s="81"/>
      <c r="F169" s="96"/>
      <c r="G169" s="96"/>
      <c r="H169" s="96"/>
      <c r="I169" s="139"/>
      <c r="J169" s="139"/>
      <c r="K169" s="96"/>
      <c r="L169" s="96"/>
      <c r="M169" s="164"/>
      <c r="N169" s="165"/>
      <c r="O169" s="96"/>
      <c r="P169" s="96"/>
      <c r="Q169" s="22"/>
      <c r="R169" s="141"/>
      <c r="S169" s="35"/>
      <c r="T169" s="32"/>
      <c r="U169" s="143"/>
      <c r="V169" s="104"/>
      <c r="W169" s="32"/>
    </row>
    <row r="170" spans="1:23" s="114" customFormat="1" ht="6" customHeight="1" thickBot="1" x14ac:dyDescent="0.25">
      <c r="A170" s="107"/>
      <c r="B170" s="107"/>
      <c r="C170" s="120"/>
      <c r="D170" s="121"/>
      <c r="E170" s="121"/>
      <c r="F170" s="108"/>
      <c r="G170" s="108"/>
      <c r="H170" s="108"/>
      <c r="I170" s="108"/>
      <c r="J170" s="108"/>
      <c r="K170" s="108"/>
      <c r="L170" s="108"/>
      <c r="M170" s="174">
        <f>VLOOKUP(M167,'E96 resistor values'!$A$2:$A$826,1,TRUE)</f>
        <v>16.5</v>
      </c>
      <c r="N170" s="175"/>
      <c r="O170" s="108"/>
      <c r="P170" s="108"/>
      <c r="Q170" s="116"/>
      <c r="R170" s="117"/>
      <c r="S170" s="147">
        <v>1.5</v>
      </c>
      <c r="T170" s="113"/>
      <c r="U170" s="119"/>
      <c r="V170" s="142">
        <f>U168-U172</f>
        <v>1.4249500047456749</v>
      </c>
      <c r="W170" s="113"/>
    </row>
    <row r="171" spans="1:23" s="114" customFormat="1" ht="6" customHeight="1" thickBot="1" x14ac:dyDescent="0.25">
      <c r="A171" s="107"/>
      <c r="B171" s="107"/>
      <c r="C171" s="120"/>
      <c r="D171" s="109"/>
      <c r="E171" s="109"/>
      <c r="F171" s="108"/>
      <c r="G171" s="108"/>
      <c r="H171" s="108"/>
      <c r="I171" s="108"/>
      <c r="J171" s="108"/>
      <c r="K171" s="108"/>
      <c r="L171" s="108"/>
      <c r="M171" s="171">
        <f>($D$19*10^(R172/20))/(1-10^(R172/20))</f>
        <v>14.145356293073558</v>
      </c>
      <c r="N171" s="172"/>
      <c r="O171" s="108"/>
      <c r="P171" s="108"/>
      <c r="Q171" s="116"/>
      <c r="R171" s="117"/>
      <c r="S171" s="148"/>
      <c r="T171" s="113"/>
      <c r="U171" s="119"/>
      <c r="V171" s="143"/>
      <c r="W171" s="113"/>
    </row>
    <row r="172" spans="1:23" ht="6" customHeight="1" x14ac:dyDescent="0.25">
      <c r="A172" s="14"/>
      <c r="B172" s="14"/>
      <c r="C172" s="18"/>
      <c r="D172" s="81"/>
      <c r="E172" s="81"/>
      <c r="F172" s="96"/>
      <c r="G172" s="96"/>
      <c r="H172" s="96"/>
      <c r="I172" s="138">
        <v>9</v>
      </c>
      <c r="J172" s="138"/>
      <c r="K172" s="96"/>
      <c r="L172" s="96"/>
      <c r="M172" s="164" t="s">
        <v>16</v>
      </c>
      <c r="N172" s="165"/>
      <c r="O172" s="96"/>
      <c r="P172" s="96"/>
      <c r="Q172" s="22"/>
      <c r="R172" s="140">
        <f>R176+S174</f>
        <v>-57</v>
      </c>
      <c r="S172" s="35"/>
      <c r="T172" s="32"/>
      <c r="U172" s="142">
        <f>LOG10(M174/(M174+$D$22))*20</f>
        <v>-57.089591027693046</v>
      </c>
      <c r="V172" s="104"/>
      <c r="W172" s="32"/>
    </row>
    <row r="173" spans="1:23" ht="6" customHeight="1" thickBot="1" x14ac:dyDescent="0.3">
      <c r="A173" s="14"/>
      <c r="B173" s="14"/>
      <c r="C173" s="18"/>
      <c r="D173" s="81"/>
      <c r="E173" s="81"/>
      <c r="F173" s="96"/>
      <c r="G173" s="96"/>
      <c r="H173" s="96"/>
      <c r="I173" s="139"/>
      <c r="J173" s="139"/>
      <c r="K173" s="96"/>
      <c r="L173" s="96"/>
      <c r="M173" s="164"/>
      <c r="N173" s="165"/>
      <c r="O173" s="96"/>
      <c r="P173" s="96"/>
      <c r="Q173" s="22"/>
      <c r="R173" s="141"/>
      <c r="S173" s="35"/>
      <c r="T173" s="32"/>
      <c r="U173" s="143"/>
      <c r="V173" s="104"/>
      <c r="W173" s="32"/>
    </row>
    <row r="174" spans="1:23" s="114" customFormat="1" ht="6" customHeight="1" thickBot="1" x14ac:dyDescent="0.25">
      <c r="A174" s="107"/>
      <c r="B174" s="107"/>
      <c r="C174" s="120"/>
      <c r="D174" s="121"/>
      <c r="E174" s="121"/>
      <c r="F174" s="108"/>
      <c r="G174" s="108"/>
      <c r="H174" s="108"/>
      <c r="I174" s="108"/>
      <c r="J174" s="108"/>
      <c r="K174" s="108"/>
      <c r="L174" s="108"/>
      <c r="M174" s="174">
        <f>VLOOKUP(M171,'E96 resistor values'!$A$2:$A$826,1,TRUE)</f>
        <v>14</v>
      </c>
      <c r="N174" s="175"/>
      <c r="O174" s="108"/>
      <c r="P174" s="108"/>
      <c r="Q174" s="116"/>
      <c r="R174" s="117"/>
      <c r="S174" s="147">
        <v>1.5</v>
      </c>
      <c r="T174" s="113"/>
      <c r="U174" s="119"/>
      <c r="V174" s="142">
        <f>U172-U176</f>
        <v>1.48301213359386</v>
      </c>
      <c r="W174" s="113"/>
    </row>
    <row r="175" spans="1:23" s="114" customFormat="1" ht="6" customHeight="1" thickBot="1" x14ac:dyDescent="0.25">
      <c r="A175" s="107"/>
      <c r="B175" s="107"/>
      <c r="C175" s="120"/>
      <c r="D175" s="109"/>
      <c r="E175" s="109"/>
      <c r="F175" s="108"/>
      <c r="G175" s="108"/>
      <c r="H175" s="108"/>
      <c r="I175" s="108"/>
      <c r="J175" s="108"/>
      <c r="K175" s="108"/>
      <c r="L175" s="108"/>
      <c r="M175" s="171">
        <f>($D$19*10^(R176/20))/(1-10^(R176/20))</f>
        <v>11.899164457832953</v>
      </c>
      <c r="N175" s="172"/>
      <c r="O175" s="108"/>
      <c r="P175" s="108"/>
      <c r="Q175" s="116"/>
      <c r="R175" s="117"/>
      <c r="S175" s="148"/>
      <c r="T175" s="113"/>
      <c r="U175" s="119"/>
      <c r="V175" s="143"/>
      <c r="W175" s="113"/>
    </row>
    <row r="176" spans="1:23" ht="6" customHeight="1" x14ac:dyDescent="0.25">
      <c r="A176" s="14"/>
      <c r="B176" s="14"/>
      <c r="C176" s="18"/>
      <c r="D176" s="81"/>
      <c r="E176" s="81"/>
      <c r="F176" s="96"/>
      <c r="G176" s="96"/>
      <c r="H176" s="96"/>
      <c r="I176" s="138">
        <v>8</v>
      </c>
      <c r="J176" s="138"/>
      <c r="K176" s="96"/>
      <c r="L176" s="96"/>
      <c r="M176" s="164" t="s">
        <v>17</v>
      </c>
      <c r="N176" s="165"/>
      <c r="O176" s="96"/>
      <c r="P176" s="96"/>
      <c r="Q176" s="22"/>
      <c r="R176" s="140">
        <f>R180+S178</f>
        <v>-58.5</v>
      </c>
      <c r="S176" s="35"/>
      <c r="T176" s="32"/>
      <c r="U176" s="142">
        <f>LOG10(M178/(M178+$D$22))*20</f>
        <v>-58.572603161286906</v>
      </c>
      <c r="V176" s="104"/>
      <c r="W176" s="32"/>
    </row>
    <row r="177" spans="1:23" ht="6" customHeight="1" thickBot="1" x14ac:dyDescent="0.3">
      <c r="A177" s="14"/>
      <c r="B177" s="14"/>
      <c r="C177" s="18"/>
      <c r="D177" s="81"/>
      <c r="E177" s="81"/>
      <c r="F177" s="96"/>
      <c r="G177" s="96"/>
      <c r="H177" s="96"/>
      <c r="I177" s="139"/>
      <c r="J177" s="139"/>
      <c r="K177" s="96"/>
      <c r="L177" s="96"/>
      <c r="M177" s="164"/>
      <c r="N177" s="165"/>
      <c r="O177" s="96"/>
      <c r="P177" s="96"/>
      <c r="Q177" s="22"/>
      <c r="R177" s="141"/>
      <c r="S177" s="35"/>
      <c r="T177" s="32"/>
      <c r="U177" s="143"/>
      <c r="V177" s="104"/>
      <c r="W177" s="32"/>
    </row>
    <row r="178" spans="1:23" s="114" customFormat="1" ht="6" customHeight="1" thickBot="1" x14ac:dyDescent="0.25">
      <c r="A178" s="107"/>
      <c r="B178" s="107"/>
      <c r="C178" s="120"/>
      <c r="D178" s="121"/>
      <c r="E178" s="121"/>
      <c r="F178" s="108"/>
      <c r="G178" s="108"/>
      <c r="H178" s="108"/>
      <c r="I178" s="108"/>
      <c r="J178" s="108"/>
      <c r="K178" s="108"/>
      <c r="L178" s="108"/>
      <c r="M178" s="174">
        <f>VLOOKUP(M175,'E96 resistor values'!$A$2:$A$826,1,TRUE)</f>
        <v>11.8</v>
      </c>
      <c r="N178" s="175"/>
      <c r="O178" s="108"/>
      <c r="P178" s="108"/>
      <c r="Q178" s="116"/>
      <c r="R178" s="117"/>
      <c r="S178" s="147">
        <v>1.5</v>
      </c>
      <c r="T178" s="113"/>
      <c r="U178" s="119"/>
      <c r="V178" s="142">
        <f>U176-U180</f>
        <v>1.436078388299471</v>
      </c>
      <c r="W178" s="113"/>
    </row>
    <row r="179" spans="1:23" s="114" customFormat="1" ht="6" customHeight="1" thickBot="1" x14ac:dyDescent="0.25">
      <c r="A179" s="107"/>
      <c r="B179" s="107"/>
      <c r="C179" s="120"/>
      <c r="D179" s="109"/>
      <c r="E179" s="109"/>
      <c r="F179" s="108"/>
      <c r="G179" s="108"/>
      <c r="H179" s="108"/>
      <c r="I179" s="108"/>
      <c r="J179" s="108"/>
      <c r="K179" s="108"/>
      <c r="L179" s="108"/>
      <c r="M179" s="171">
        <f>($D$19*10^(R180/20))/(1-10^(R180/20))</f>
        <v>10.01001001001001</v>
      </c>
      <c r="N179" s="172"/>
      <c r="O179" s="108"/>
      <c r="P179" s="108"/>
      <c r="Q179" s="116"/>
      <c r="R179" s="117"/>
      <c r="S179" s="148"/>
      <c r="T179" s="113"/>
      <c r="U179" s="119"/>
      <c r="V179" s="143"/>
      <c r="W179" s="113"/>
    </row>
    <row r="180" spans="1:23" ht="6" customHeight="1" x14ac:dyDescent="0.25">
      <c r="A180" s="14"/>
      <c r="B180" s="14"/>
      <c r="C180" s="18"/>
      <c r="D180" s="81"/>
      <c r="E180" s="81"/>
      <c r="F180" s="96"/>
      <c r="G180" s="96"/>
      <c r="H180" s="96"/>
      <c r="I180" s="138">
        <v>7</v>
      </c>
      <c r="J180" s="138"/>
      <c r="K180" s="96"/>
      <c r="L180" s="96"/>
      <c r="M180" s="164" t="s">
        <v>18</v>
      </c>
      <c r="N180" s="165"/>
      <c r="O180" s="96"/>
      <c r="P180" s="96"/>
      <c r="Q180" s="22"/>
      <c r="R180" s="140">
        <f>R184+S182</f>
        <v>-60</v>
      </c>
      <c r="S180" s="35"/>
      <c r="T180" s="32"/>
      <c r="U180" s="142">
        <f>LOG10(M182/(M182+$D$22))*20</f>
        <v>-60.008681549586377</v>
      </c>
      <c r="V180" s="104"/>
      <c r="W180" s="32"/>
    </row>
    <row r="181" spans="1:23" ht="6" customHeight="1" thickBot="1" x14ac:dyDescent="0.3">
      <c r="A181" s="14"/>
      <c r="B181" s="14"/>
      <c r="C181" s="18"/>
      <c r="D181" s="81"/>
      <c r="E181" s="81"/>
      <c r="F181" s="96"/>
      <c r="G181" s="96"/>
      <c r="H181" s="96"/>
      <c r="I181" s="139"/>
      <c r="J181" s="139"/>
      <c r="K181" s="96"/>
      <c r="L181" s="96"/>
      <c r="M181" s="164"/>
      <c r="N181" s="165"/>
      <c r="O181" s="96"/>
      <c r="P181" s="96"/>
      <c r="Q181" s="22"/>
      <c r="R181" s="141"/>
      <c r="S181" s="35"/>
      <c r="T181" s="32"/>
      <c r="U181" s="143"/>
      <c r="V181" s="104"/>
      <c r="W181" s="32"/>
    </row>
    <row r="182" spans="1:23" s="114" customFormat="1" ht="6" customHeight="1" thickBot="1" x14ac:dyDescent="0.25">
      <c r="A182" s="107"/>
      <c r="B182" s="107"/>
      <c r="C182" s="120"/>
      <c r="D182" s="121"/>
      <c r="E182" s="121"/>
      <c r="F182" s="108"/>
      <c r="G182" s="108"/>
      <c r="H182" s="108"/>
      <c r="I182" s="108"/>
      <c r="J182" s="108"/>
      <c r="K182" s="108"/>
      <c r="L182" s="108"/>
      <c r="M182" s="174">
        <f>VLOOKUP(M179,'E96 resistor values'!$A$2:$A$826,1,TRUE)</f>
        <v>10</v>
      </c>
      <c r="N182" s="175"/>
      <c r="O182" s="108"/>
      <c r="P182" s="108"/>
      <c r="Q182" s="116"/>
      <c r="R182" s="117"/>
      <c r="S182" s="147">
        <v>2</v>
      </c>
      <c r="T182" s="113"/>
      <c r="U182" s="119"/>
      <c r="V182" s="142">
        <f>U180-U184</f>
        <v>2.0786569099025556</v>
      </c>
      <c r="W182" s="113"/>
    </row>
    <row r="183" spans="1:23" s="114" customFormat="1" ht="6" customHeight="1" thickBot="1" x14ac:dyDescent="0.25">
      <c r="A183" s="107"/>
      <c r="B183" s="107"/>
      <c r="C183" s="120"/>
      <c r="D183" s="109"/>
      <c r="E183" s="109"/>
      <c r="F183" s="108"/>
      <c r="G183" s="108"/>
      <c r="H183" s="108"/>
      <c r="I183" s="108"/>
      <c r="J183" s="108"/>
      <c r="K183" s="108"/>
      <c r="L183" s="108"/>
      <c r="M183" s="171">
        <f>($D$19*10^(R184/20))/(1-10^(R184/20))</f>
        <v>7.9495969365441841</v>
      </c>
      <c r="N183" s="172"/>
      <c r="O183" s="108"/>
      <c r="P183" s="108"/>
      <c r="Q183" s="116"/>
      <c r="R183" s="117"/>
      <c r="S183" s="148"/>
      <c r="T183" s="113"/>
      <c r="U183" s="119"/>
      <c r="V183" s="143"/>
      <c r="W183" s="113"/>
    </row>
    <row r="184" spans="1:23" ht="6" customHeight="1" x14ac:dyDescent="0.25">
      <c r="A184" s="14"/>
      <c r="B184" s="14"/>
      <c r="C184" s="18"/>
      <c r="D184" s="81"/>
      <c r="E184" s="81"/>
      <c r="F184" s="96"/>
      <c r="G184" s="96"/>
      <c r="H184" s="96"/>
      <c r="I184" s="138">
        <v>6</v>
      </c>
      <c r="J184" s="138"/>
      <c r="K184" s="96"/>
      <c r="L184" s="96"/>
      <c r="M184" s="164" t="s">
        <v>19</v>
      </c>
      <c r="N184" s="165"/>
      <c r="O184" s="96"/>
      <c r="P184" s="96"/>
      <c r="Q184" s="22"/>
      <c r="R184" s="140">
        <f>R188+S186</f>
        <v>-62</v>
      </c>
      <c r="S184" s="35"/>
      <c r="T184" s="32"/>
      <c r="U184" s="142">
        <f>LOG10(M186/(M186+$D$22))*20</f>
        <v>-62.087338459488933</v>
      </c>
      <c r="V184" s="104"/>
      <c r="W184" s="32"/>
    </row>
    <row r="185" spans="1:23" ht="6" customHeight="1" thickBot="1" x14ac:dyDescent="0.3">
      <c r="A185" s="14"/>
      <c r="B185" s="14"/>
      <c r="C185" s="18"/>
      <c r="D185" s="81"/>
      <c r="E185" s="81"/>
      <c r="F185" s="96"/>
      <c r="G185" s="96"/>
      <c r="H185" s="96"/>
      <c r="I185" s="139"/>
      <c r="J185" s="139"/>
      <c r="K185" s="96"/>
      <c r="L185" s="96"/>
      <c r="M185" s="164"/>
      <c r="N185" s="165"/>
      <c r="O185" s="96"/>
      <c r="P185" s="96"/>
      <c r="Q185" s="22"/>
      <c r="R185" s="141"/>
      <c r="S185" s="35"/>
      <c r="T185" s="32"/>
      <c r="U185" s="143"/>
      <c r="V185" s="104"/>
      <c r="W185" s="32"/>
    </row>
    <row r="186" spans="1:23" s="114" customFormat="1" ht="6" customHeight="1" thickBot="1" x14ac:dyDescent="0.25">
      <c r="A186" s="107"/>
      <c r="B186" s="107"/>
      <c r="C186" s="120"/>
      <c r="D186" s="121"/>
      <c r="E186" s="121"/>
      <c r="F186" s="108"/>
      <c r="G186" s="108"/>
      <c r="H186" s="108"/>
      <c r="I186" s="108"/>
      <c r="J186" s="108"/>
      <c r="K186" s="108"/>
      <c r="L186" s="108"/>
      <c r="M186" s="174">
        <f>VLOOKUP(M183,'E96 resistor values'!$A$2:$A$826,1,TRUE)</f>
        <v>7.87</v>
      </c>
      <c r="N186" s="175"/>
      <c r="O186" s="108"/>
      <c r="P186" s="108"/>
      <c r="Q186" s="116"/>
      <c r="R186" s="117"/>
      <c r="S186" s="147">
        <v>2</v>
      </c>
      <c r="T186" s="113"/>
      <c r="U186" s="119"/>
      <c r="V186" s="142">
        <f>U184-U188</f>
        <v>2.0842234624339682</v>
      </c>
      <c r="W186" s="113"/>
    </row>
    <row r="187" spans="1:23" s="114" customFormat="1" ht="6" customHeight="1" thickBot="1" x14ac:dyDescent="0.25">
      <c r="A187" s="107"/>
      <c r="B187" s="107"/>
      <c r="C187" s="120"/>
      <c r="D187" s="109"/>
      <c r="E187" s="109"/>
      <c r="F187" s="108"/>
      <c r="G187" s="108"/>
      <c r="H187" s="108"/>
      <c r="I187" s="108"/>
      <c r="J187" s="108"/>
      <c r="K187" s="108"/>
      <c r="L187" s="108"/>
      <c r="M187" s="171">
        <f>($D$19*10^(R188/20))/(1-10^(R188/20))</f>
        <v>6.3135570299797843</v>
      </c>
      <c r="N187" s="172"/>
      <c r="O187" s="108"/>
      <c r="P187" s="108"/>
      <c r="Q187" s="116"/>
      <c r="R187" s="117"/>
      <c r="S187" s="148"/>
      <c r="T187" s="113"/>
      <c r="U187" s="119"/>
      <c r="V187" s="143"/>
      <c r="W187" s="113"/>
    </row>
    <row r="188" spans="1:23" ht="6" customHeight="1" x14ac:dyDescent="0.25">
      <c r="A188" s="14"/>
      <c r="B188" s="14"/>
      <c r="C188" s="18"/>
      <c r="D188" s="81"/>
      <c r="E188" s="81"/>
      <c r="F188" s="96"/>
      <c r="G188" s="96"/>
      <c r="H188" s="96"/>
      <c r="I188" s="138">
        <v>5</v>
      </c>
      <c r="J188" s="138"/>
      <c r="K188" s="96"/>
      <c r="L188" s="96"/>
      <c r="M188" s="164" t="s">
        <v>20</v>
      </c>
      <c r="N188" s="165"/>
      <c r="O188" s="96"/>
      <c r="P188" s="96"/>
      <c r="Q188" s="22"/>
      <c r="R188" s="140">
        <f>R192+S190</f>
        <v>-64</v>
      </c>
      <c r="S188" s="35"/>
      <c r="T188" s="32"/>
      <c r="U188" s="142">
        <f>LOG10(M190/(M190+$D$22))*20</f>
        <v>-64.171561921922901</v>
      </c>
      <c r="V188" s="104"/>
      <c r="W188" s="32"/>
    </row>
    <row r="189" spans="1:23" ht="6" customHeight="1" thickBot="1" x14ac:dyDescent="0.3">
      <c r="A189" s="14"/>
      <c r="B189" s="14"/>
      <c r="C189" s="18"/>
      <c r="D189" s="81"/>
      <c r="E189" s="81"/>
      <c r="F189" s="96"/>
      <c r="G189" s="96"/>
      <c r="H189" s="96"/>
      <c r="I189" s="139"/>
      <c r="J189" s="139"/>
      <c r="K189" s="96"/>
      <c r="L189" s="96"/>
      <c r="M189" s="164"/>
      <c r="N189" s="165"/>
      <c r="O189" s="96"/>
      <c r="P189" s="96"/>
      <c r="Q189" s="22"/>
      <c r="R189" s="141"/>
      <c r="S189" s="35"/>
      <c r="T189" s="32"/>
      <c r="U189" s="143"/>
      <c r="V189" s="104"/>
      <c r="W189" s="32"/>
    </row>
    <row r="190" spans="1:23" s="114" customFormat="1" ht="6" customHeight="1" thickBot="1" x14ac:dyDescent="0.25">
      <c r="A190" s="107"/>
      <c r="B190" s="107"/>
      <c r="C190" s="120"/>
      <c r="D190" s="121"/>
      <c r="E190" s="121"/>
      <c r="F190" s="108"/>
      <c r="G190" s="108"/>
      <c r="H190" s="108"/>
      <c r="I190" s="108"/>
      <c r="J190" s="108"/>
      <c r="K190" s="108"/>
      <c r="L190" s="108"/>
      <c r="M190" s="174">
        <f>VLOOKUP(M187,'E96 resistor values'!$A$2:$A$826,1,TRUE)</f>
        <v>6.1899999999999995</v>
      </c>
      <c r="N190" s="175"/>
      <c r="O190" s="108"/>
      <c r="P190" s="108"/>
      <c r="Q190" s="116"/>
      <c r="R190" s="117"/>
      <c r="S190" s="147">
        <v>2</v>
      </c>
      <c r="T190" s="113"/>
      <c r="U190" s="119"/>
      <c r="V190" s="142">
        <f>U188-U192</f>
        <v>1.8707603435007059</v>
      </c>
      <c r="W190" s="113"/>
    </row>
    <row r="191" spans="1:23" s="114" customFormat="1" ht="6" customHeight="1" thickBot="1" x14ac:dyDescent="0.25">
      <c r="A191" s="107"/>
      <c r="B191" s="107"/>
      <c r="C191" s="120"/>
      <c r="D191" s="109"/>
      <c r="E191" s="109"/>
      <c r="F191" s="108"/>
      <c r="G191" s="108"/>
      <c r="H191" s="108"/>
      <c r="I191" s="108"/>
      <c r="J191" s="108"/>
      <c r="K191" s="108"/>
      <c r="L191" s="108"/>
      <c r="M191" s="171">
        <f>($D$19*10^(R192/20))/(1-10^(R192/20))</f>
        <v>5.0143854822609164</v>
      </c>
      <c r="N191" s="172"/>
      <c r="O191" s="108"/>
      <c r="P191" s="108"/>
      <c r="Q191" s="116"/>
      <c r="R191" s="117"/>
      <c r="S191" s="148"/>
      <c r="T191" s="113"/>
      <c r="U191" s="119"/>
      <c r="V191" s="143"/>
      <c r="W191" s="113"/>
    </row>
    <row r="192" spans="1:23" ht="6" customHeight="1" x14ac:dyDescent="0.25">
      <c r="A192" s="14"/>
      <c r="B192" s="14"/>
      <c r="C192" s="18"/>
      <c r="D192" s="81"/>
      <c r="E192" s="81"/>
      <c r="F192" s="96"/>
      <c r="G192" s="96"/>
      <c r="H192" s="96"/>
      <c r="I192" s="138">
        <v>4</v>
      </c>
      <c r="J192" s="138"/>
      <c r="K192" s="96"/>
      <c r="L192" s="96"/>
      <c r="M192" s="164" t="s">
        <v>21</v>
      </c>
      <c r="N192" s="165"/>
      <c r="O192" s="96"/>
      <c r="P192" s="96"/>
      <c r="Q192" s="22"/>
      <c r="R192" s="140">
        <f>R196+S194</f>
        <v>-66</v>
      </c>
      <c r="S192" s="35"/>
      <c r="T192" s="32"/>
      <c r="U192" s="142">
        <f>LOG10(M194/(M194+$D$22))*20</f>
        <v>-66.042322265423607</v>
      </c>
      <c r="V192" s="104"/>
      <c r="W192" s="32"/>
    </row>
    <row r="193" spans="1:27" ht="6" customHeight="1" thickBot="1" x14ac:dyDescent="0.3">
      <c r="A193" s="14"/>
      <c r="B193" s="14"/>
      <c r="C193" s="18"/>
      <c r="D193" s="81"/>
      <c r="E193" s="81"/>
      <c r="F193" s="96"/>
      <c r="G193" s="96"/>
      <c r="H193" s="96"/>
      <c r="I193" s="139"/>
      <c r="J193" s="139"/>
      <c r="K193" s="96"/>
      <c r="L193" s="96"/>
      <c r="M193" s="164"/>
      <c r="N193" s="165"/>
      <c r="O193" s="96"/>
      <c r="P193" s="96"/>
      <c r="Q193" s="22"/>
      <c r="R193" s="141"/>
      <c r="S193" s="35"/>
      <c r="T193" s="32"/>
      <c r="U193" s="143"/>
      <c r="V193" s="104"/>
      <c r="W193" s="32"/>
    </row>
    <row r="194" spans="1:27" s="114" customFormat="1" ht="6" customHeight="1" thickBot="1" x14ac:dyDescent="0.25">
      <c r="A194" s="107"/>
      <c r="B194" s="107"/>
      <c r="C194" s="120"/>
      <c r="D194" s="121"/>
      <c r="E194" s="121"/>
      <c r="F194" s="108"/>
      <c r="G194" s="108"/>
      <c r="H194" s="108"/>
      <c r="I194" s="108"/>
      <c r="J194" s="108"/>
      <c r="K194" s="108"/>
      <c r="L194" s="108"/>
      <c r="M194" s="174">
        <f>VLOOKUP(M191,'E96 resistor values'!$A$2:$A$826,1,TRUE)</f>
        <v>4.99</v>
      </c>
      <c r="N194" s="175"/>
      <c r="O194" s="108"/>
      <c r="P194" s="108"/>
      <c r="Q194" s="116"/>
      <c r="R194" s="117"/>
      <c r="S194" s="147">
        <v>3</v>
      </c>
      <c r="T194" s="113"/>
      <c r="U194" s="119"/>
      <c r="V194" s="142">
        <f>U192-U196</f>
        <v>3.1291150194128221</v>
      </c>
      <c r="W194" s="113"/>
    </row>
    <row r="195" spans="1:27" s="114" customFormat="1" ht="6" customHeight="1" thickBot="1" x14ac:dyDescent="0.25">
      <c r="A195" s="107"/>
      <c r="B195" s="107"/>
      <c r="C195" s="120"/>
      <c r="D195" s="109"/>
      <c r="E195" s="109"/>
      <c r="F195" s="108"/>
      <c r="G195" s="108"/>
      <c r="H195" s="108"/>
      <c r="I195" s="108"/>
      <c r="J195" s="108"/>
      <c r="K195" s="108"/>
      <c r="L195" s="108"/>
      <c r="M195" s="171">
        <f>($D$19*10^(R196/20))/(1-10^(R196/20))</f>
        <v>3.5493932645896833</v>
      </c>
      <c r="N195" s="172"/>
      <c r="O195" s="108"/>
      <c r="P195" s="108"/>
      <c r="Q195" s="116"/>
      <c r="R195" s="117"/>
      <c r="S195" s="148"/>
      <c r="T195" s="113"/>
      <c r="U195" s="119"/>
      <c r="V195" s="143"/>
      <c r="W195" s="113"/>
    </row>
    <row r="196" spans="1:27" ht="6" customHeight="1" x14ac:dyDescent="0.25">
      <c r="A196" s="14"/>
      <c r="B196" s="14"/>
      <c r="C196" s="18"/>
      <c r="D196" s="81"/>
      <c r="E196" s="81"/>
      <c r="F196" s="96"/>
      <c r="G196" s="96"/>
      <c r="H196" s="96"/>
      <c r="I196" s="138">
        <v>3</v>
      </c>
      <c r="J196" s="138"/>
      <c r="K196" s="96"/>
      <c r="L196" s="96"/>
      <c r="M196" s="164" t="s">
        <v>22</v>
      </c>
      <c r="N196" s="165"/>
      <c r="O196" s="96"/>
      <c r="P196" s="96"/>
      <c r="Q196" s="22"/>
      <c r="R196" s="140">
        <f>R200+S198</f>
        <v>-69</v>
      </c>
      <c r="S196" s="35"/>
      <c r="T196" s="32"/>
      <c r="U196" s="142">
        <f>LOG10(M198/(M198+$D$22))*20</f>
        <v>-69.171437284836429</v>
      </c>
      <c r="V196" s="104"/>
      <c r="W196" s="32"/>
    </row>
    <row r="197" spans="1:27" ht="6" customHeight="1" thickBot="1" x14ac:dyDescent="0.3">
      <c r="A197" s="14"/>
      <c r="B197" s="14"/>
      <c r="C197" s="18"/>
      <c r="D197" s="81"/>
      <c r="E197" s="81"/>
      <c r="F197" s="96"/>
      <c r="G197" s="96"/>
      <c r="H197" s="96"/>
      <c r="I197" s="139"/>
      <c r="J197" s="139"/>
      <c r="K197" s="96"/>
      <c r="L197" s="96"/>
      <c r="M197" s="164"/>
      <c r="N197" s="165"/>
      <c r="O197" s="96"/>
      <c r="P197" s="96"/>
      <c r="Q197" s="22"/>
      <c r="R197" s="141"/>
      <c r="S197" s="35"/>
      <c r="T197" s="32"/>
      <c r="U197" s="143"/>
      <c r="V197" s="104"/>
      <c r="W197" s="32"/>
    </row>
    <row r="198" spans="1:27" s="114" customFormat="1" ht="6" customHeight="1" thickBot="1" x14ac:dyDescent="0.25">
      <c r="A198" s="107"/>
      <c r="B198" s="107"/>
      <c r="C198" s="120"/>
      <c r="D198" s="121"/>
      <c r="E198" s="121"/>
      <c r="F198" s="108"/>
      <c r="G198" s="108"/>
      <c r="H198" s="108"/>
      <c r="I198" s="108"/>
      <c r="J198" s="108"/>
      <c r="K198" s="108"/>
      <c r="L198" s="108"/>
      <c r="M198" s="174">
        <f>VLOOKUP(M195,'E96 resistor values'!$A$2:$A$826,1,TRUE)</f>
        <v>3.4799999999999995</v>
      </c>
      <c r="N198" s="175"/>
      <c r="O198" s="108"/>
      <c r="P198" s="108"/>
      <c r="Q198" s="116"/>
      <c r="R198" s="117"/>
      <c r="S198" s="147">
        <v>3</v>
      </c>
      <c r="T198" s="113"/>
      <c r="U198" s="119"/>
      <c r="V198" s="142">
        <f>U196-U200</f>
        <v>2.9067382905464996</v>
      </c>
      <c r="W198" s="113"/>
    </row>
    <row r="199" spans="1:27" s="114" customFormat="1" ht="6" customHeight="1" thickBot="1" x14ac:dyDescent="0.25">
      <c r="A199" s="107"/>
      <c r="B199" s="107"/>
      <c r="C199" s="120"/>
      <c r="D199" s="109"/>
      <c r="E199" s="109"/>
      <c r="F199" s="108"/>
      <c r="G199" s="108"/>
      <c r="H199" s="108"/>
      <c r="I199" s="108"/>
      <c r="J199" s="108"/>
      <c r="K199" s="108"/>
      <c r="L199" s="108"/>
      <c r="M199" s="171">
        <f>($D$19*10^(R200/20))/(1-10^(R200/20))</f>
        <v>2.5125175473831978</v>
      </c>
      <c r="N199" s="172"/>
      <c r="O199" s="108"/>
      <c r="P199" s="108"/>
      <c r="Q199" s="116"/>
      <c r="R199" s="117"/>
      <c r="S199" s="148"/>
      <c r="T199" s="113"/>
      <c r="U199" s="119"/>
      <c r="V199" s="143"/>
      <c r="W199" s="113"/>
    </row>
    <row r="200" spans="1:27" ht="6" customHeight="1" x14ac:dyDescent="0.25">
      <c r="A200" s="14"/>
      <c r="B200" s="14"/>
      <c r="C200" s="18"/>
      <c r="D200" s="81"/>
      <c r="E200" s="81"/>
      <c r="F200" s="27"/>
      <c r="G200" s="27"/>
      <c r="H200" s="27"/>
      <c r="I200" s="138">
        <v>2</v>
      </c>
      <c r="J200" s="138"/>
      <c r="K200" s="27"/>
      <c r="L200" s="27"/>
      <c r="M200" s="164" t="s">
        <v>23</v>
      </c>
      <c r="N200" s="165"/>
      <c r="O200" s="96"/>
      <c r="P200" s="27"/>
      <c r="Q200" s="28"/>
      <c r="R200" s="147">
        <v>-72</v>
      </c>
      <c r="S200" s="35"/>
      <c r="T200" s="26"/>
      <c r="U200" s="142">
        <f>LOG10(M202/(M202+$D$22))*20</f>
        <v>-72.078175575382929</v>
      </c>
      <c r="V200" s="104"/>
      <c r="W200" s="26"/>
    </row>
    <row r="201" spans="1:27" ht="6" customHeight="1" thickBot="1" x14ac:dyDescent="0.3">
      <c r="A201" s="14"/>
      <c r="B201" s="14"/>
      <c r="C201" s="18"/>
      <c r="D201" s="81"/>
      <c r="E201" s="81"/>
      <c r="F201" s="27"/>
      <c r="G201" s="27"/>
      <c r="H201" s="27"/>
      <c r="I201" s="139"/>
      <c r="J201" s="139"/>
      <c r="K201" s="27"/>
      <c r="L201" s="27"/>
      <c r="M201" s="164"/>
      <c r="N201" s="165"/>
      <c r="O201" s="96"/>
      <c r="P201" s="27"/>
      <c r="Q201" s="28"/>
      <c r="R201" s="148"/>
      <c r="S201" s="35"/>
      <c r="T201" s="26"/>
      <c r="U201" s="143"/>
      <c r="V201" s="104"/>
      <c r="W201" s="26"/>
    </row>
    <row r="202" spans="1:27" s="114" customFormat="1" ht="6" customHeight="1" thickBot="1" x14ac:dyDescent="0.25">
      <c r="A202" s="107"/>
      <c r="C202" s="120"/>
      <c r="D202" s="121"/>
      <c r="E202" s="121"/>
      <c r="F202" s="108"/>
      <c r="G202" s="108"/>
      <c r="H202" s="108"/>
      <c r="I202" s="108"/>
      <c r="J202" s="108"/>
      <c r="K202" s="108"/>
      <c r="L202" s="108"/>
      <c r="M202" s="174">
        <f>VLOOKUP(M199,'E96 resistor values'!$A$2:$A$826,1,TRUE)</f>
        <v>2.4899999999999998</v>
      </c>
      <c r="N202" s="175"/>
      <c r="O202" s="124"/>
      <c r="P202" s="108"/>
      <c r="Q202" s="116"/>
      <c r="R202" s="123"/>
      <c r="S202" s="176"/>
      <c r="T202" s="113"/>
      <c r="U202" s="123"/>
      <c r="V202" s="142"/>
      <c r="W202" s="113"/>
    </row>
    <row r="203" spans="1:27" ht="6" customHeight="1" thickBot="1" x14ac:dyDescent="0.3">
      <c r="A203" s="14"/>
      <c r="B203" s="14"/>
      <c r="C203" s="18"/>
      <c r="D203" s="98"/>
      <c r="E203" s="98"/>
      <c r="F203" s="74"/>
      <c r="G203" s="74"/>
      <c r="H203" s="74"/>
      <c r="I203" s="74"/>
      <c r="J203" s="74"/>
      <c r="K203" s="74"/>
      <c r="L203" s="74"/>
      <c r="M203" s="98"/>
      <c r="N203" s="98"/>
      <c r="O203" s="27"/>
      <c r="P203" s="27"/>
      <c r="Q203" s="28"/>
      <c r="R203" s="40"/>
      <c r="S203" s="176"/>
      <c r="T203" s="26"/>
      <c r="U203" s="105"/>
      <c r="V203" s="143"/>
      <c r="W203" s="26"/>
    </row>
    <row r="204" spans="1:27" ht="6" customHeight="1" x14ac:dyDescent="0.25">
      <c r="B204" s="14"/>
      <c r="C204" s="27"/>
      <c r="D204" s="81"/>
      <c r="E204" s="81"/>
      <c r="F204" s="96"/>
      <c r="G204" s="96"/>
      <c r="H204" s="96"/>
      <c r="I204" s="138">
        <v>1</v>
      </c>
      <c r="J204" s="138"/>
      <c r="K204" s="96"/>
      <c r="L204" s="96"/>
      <c r="M204" s="81"/>
      <c r="N204" s="81"/>
      <c r="O204" s="96"/>
      <c r="P204" s="96"/>
      <c r="Q204" s="22"/>
      <c r="R204" s="149" t="s">
        <v>124</v>
      </c>
      <c r="S204" s="47"/>
      <c r="T204" s="26"/>
      <c r="U204" s="151" t="s">
        <v>124</v>
      </c>
      <c r="V204" s="106"/>
      <c r="W204" s="26"/>
      <c r="X204" s="79"/>
      <c r="Z204" s="81"/>
      <c r="AA204" s="81"/>
    </row>
    <row r="205" spans="1:27" ht="6" customHeight="1" thickBot="1" x14ac:dyDescent="0.3">
      <c r="B205" s="14"/>
      <c r="C205" s="27"/>
      <c r="D205" s="81"/>
      <c r="E205" s="81"/>
      <c r="F205" s="96"/>
      <c r="G205" s="96"/>
      <c r="H205" s="96"/>
      <c r="I205" s="139"/>
      <c r="J205" s="139"/>
      <c r="K205" s="96"/>
      <c r="L205" s="96"/>
      <c r="M205" s="81"/>
      <c r="N205" s="81"/>
      <c r="O205" s="96"/>
      <c r="P205" s="96"/>
      <c r="Q205" s="22"/>
      <c r="R205" s="150"/>
      <c r="S205" s="47"/>
      <c r="T205" s="26"/>
      <c r="U205" s="152"/>
      <c r="V205" s="106"/>
      <c r="W205" s="26"/>
      <c r="X205" s="80"/>
      <c r="Z205" s="81"/>
      <c r="AA205" s="81"/>
    </row>
    <row r="206" spans="1:27" ht="6" customHeight="1" x14ac:dyDescent="0.25">
      <c r="A206" s="96"/>
      <c r="B206" s="144" t="s">
        <v>27</v>
      </c>
      <c r="C206" s="27"/>
      <c r="D206" s="100"/>
      <c r="E206" s="100"/>
      <c r="F206" s="76"/>
      <c r="G206" s="76"/>
      <c r="H206" s="76"/>
      <c r="I206" s="76"/>
      <c r="J206" s="76"/>
      <c r="K206" s="76"/>
      <c r="L206" s="76"/>
      <c r="M206" s="99"/>
      <c r="N206" s="99"/>
      <c r="O206" s="96"/>
      <c r="P206" s="96"/>
      <c r="Q206" s="22"/>
      <c r="R206" s="41"/>
      <c r="S206" s="47"/>
      <c r="T206" s="26"/>
      <c r="U206" s="41"/>
      <c r="V206" s="47"/>
      <c r="W206" s="26"/>
    </row>
    <row r="207" spans="1:27" ht="6" customHeight="1" x14ac:dyDescent="0.25">
      <c r="A207" s="137" t="s">
        <v>1</v>
      </c>
      <c r="B207" s="144"/>
      <c r="C207" s="27"/>
      <c r="D207" s="96"/>
      <c r="E207" s="96"/>
      <c r="F207" s="96"/>
      <c r="G207" s="96"/>
      <c r="H207" s="96"/>
      <c r="I207" s="103"/>
      <c r="J207" s="103"/>
      <c r="K207" s="96"/>
      <c r="L207" s="96"/>
      <c r="M207" s="96"/>
      <c r="N207" s="96"/>
      <c r="O207" s="96"/>
      <c r="P207" s="96"/>
      <c r="Q207" s="22"/>
      <c r="R207" s="41"/>
      <c r="S207" s="47"/>
      <c r="T207" s="26"/>
      <c r="U207" s="41"/>
      <c r="V207" s="47"/>
      <c r="W207" s="26"/>
    </row>
    <row r="208" spans="1:27" ht="6" customHeight="1" x14ac:dyDescent="0.25">
      <c r="A208" s="137"/>
      <c r="B208" s="18"/>
      <c r="C208" s="27"/>
      <c r="D208" s="96"/>
      <c r="E208" s="96"/>
      <c r="F208" s="96"/>
      <c r="G208" s="96"/>
      <c r="H208" s="96"/>
      <c r="I208" s="103"/>
      <c r="J208" s="103"/>
      <c r="K208" s="96"/>
      <c r="L208" s="96"/>
      <c r="M208" s="96"/>
      <c r="N208" s="96"/>
      <c r="O208" s="96"/>
      <c r="P208" s="96"/>
      <c r="Q208" s="22"/>
      <c r="R208" s="41"/>
      <c r="S208" s="52"/>
      <c r="T208" s="13"/>
      <c r="U208" s="41"/>
      <c r="V208" s="52"/>
      <c r="W208" s="13"/>
    </row>
    <row r="209" spans="1:23" ht="6" customHeight="1" x14ac:dyDescent="0.25">
      <c r="A209" s="96"/>
      <c r="B209" s="18"/>
      <c r="C209" s="27"/>
      <c r="D209" s="96"/>
      <c r="E209" s="96"/>
      <c r="F209" s="96"/>
      <c r="G209" s="96"/>
      <c r="H209" s="96"/>
      <c r="I209" s="103"/>
      <c r="J209" s="103"/>
      <c r="K209" s="96"/>
      <c r="L209" s="96"/>
      <c r="M209" s="96"/>
      <c r="N209" s="96"/>
      <c r="O209" s="96"/>
      <c r="P209" s="96"/>
      <c r="Q209" s="22"/>
      <c r="R209" s="41"/>
      <c r="S209" s="52"/>
      <c r="T209" s="13"/>
      <c r="U209" s="41"/>
      <c r="V209" s="52"/>
      <c r="W209" s="13"/>
    </row>
    <row r="210" spans="1:23" ht="6" customHeight="1" x14ac:dyDescent="0.25">
      <c r="B210" s="14"/>
      <c r="C210" s="14"/>
      <c r="D210" s="14"/>
      <c r="E210" s="14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4"/>
      <c r="Q210" s="28"/>
      <c r="R210" s="51"/>
      <c r="S210" s="40"/>
      <c r="T210" s="19"/>
      <c r="U210" s="51"/>
      <c r="V210" s="40"/>
      <c r="W210" s="19"/>
    </row>
    <row r="211" spans="1:23" ht="6" customHeight="1" x14ac:dyDescent="0.25">
      <c r="B211" s="14"/>
      <c r="C211" s="14"/>
      <c r="D211" s="14"/>
      <c r="E211" s="14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4"/>
      <c r="Q211" s="28"/>
      <c r="R211" s="51"/>
      <c r="S211" s="25"/>
      <c r="T211" s="19"/>
      <c r="U211" s="51"/>
      <c r="V211" s="25"/>
      <c r="W211" s="19"/>
    </row>
    <row r="212" spans="1:23" s="1" customFormat="1" x14ac:dyDescent="0.25">
      <c r="Q212" s="7"/>
      <c r="R212" s="3"/>
      <c r="S212" s="6"/>
      <c r="T212" s="6"/>
      <c r="U212" s="3"/>
      <c r="V212" s="6"/>
      <c r="W212" s="6"/>
    </row>
    <row r="213" spans="1:23" s="1" customFormat="1" x14ac:dyDescent="0.25">
      <c r="Q213" s="7"/>
      <c r="R213" s="3"/>
      <c r="S213" s="6"/>
      <c r="T213" s="6"/>
      <c r="U213" s="3"/>
      <c r="V213" s="6"/>
      <c r="W213" s="6"/>
    </row>
    <row r="214" spans="1:23" s="1" customFormat="1" x14ac:dyDescent="0.25">
      <c r="Q214" s="7"/>
      <c r="R214" s="3"/>
      <c r="S214" s="6"/>
      <c r="T214" s="6"/>
      <c r="U214" s="3"/>
      <c r="V214" s="6"/>
      <c r="W214" s="6"/>
    </row>
    <row r="215" spans="1:23" s="1" customFormat="1" x14ac:dyDescent="0.25">
      <c r="Q215" s="7"/>
      <c r="R215" s="3"/>
      <c r="S215" s="6"/>
      <c r="T215" s="6"/>
      <c r="U215" s="3"/>
      <c r="V215" s="6"/>
      <c r="W215" s="6"/>
    </row>
    <row r="216" spans="1:23" s="1" customFormat="1" x14ac:dyDescent="0.25">
      <c r="Q216" s="7"/>
      <c r="R216" s="3"/>
      <c r="S216" s="6"/>
      <c r="T216" s="6"/>
      <c r="U216" s="3"/>
      <c r="V216" s="6"/>
      <c r="W216" s="6"/>
    </row>
    <row r="217" spans="1:23" s="1" customFormat="1" x14ac:dyDescent="0.25">
      <c r="Q217" s="7"/>
      <c r="R217" s="3"/>
      <c r="S217" s="6"/>
      <c r="T217" s="6"/>
      <c r="U217" s="3"/>
      <c r="V217" s="6"/>
      <c r="W217" s="6"/>
    </row>
  </sheetData>
  <mergeCells count="385">
    <mergeCell ref="I200:J201"/>
    <mergeCell ref="I204:J205"/>
    <mergeCell ref="I152:J153"/>
    <mergeCell ref="I156:J157"/>
    <mergeCell ref="I160:J161"/>
    <mergeCell ref="I164:J165"/>
    <mergeCell ref="I168:J169"/>
    <mergeCell ref="I172:J173"/>
    <mergeCell ref="I176:J177"/>
    <mergeCell ref="I180:J181"/>
    <mergeCell ref="I184:J185"/>
    <mergeCell ref="I108:J109"/>
    <mergeCell ref="I112:J113"/>
    <mergeCell ref="I116:J117"/>
    <mergeCell ref="I120:J121"/>
    <mergeCell ref="I124:J125"/>
    <mergeCell ref="I128:J129"/>
    <mergeCell ref="I188:J189"/>
    <mergeCell ref="I192:J193"/>
    <mergeCell ref="I196:J197"/>
    <mergeCell ref="M192:N193"/>
    <mergeCell ref="R192:R193"/>
    <mergeCell ref="U192:U193"/>
    <mergeCell ref="I28:J29"/>
    <mergeCell ref="I32:J33"/>
    <mergeCell ref="I36:J37"/>
    <mergeCell ref="I40:J41"/>
    <mergeCell ref="I44:J45"/>
    <mergeCell ref="I15:J15"/>
    <mergeCell ref="I48:J49"/>
    <mergeCell ref="I52:J53"/>
    <mergeCell ref="I56:J57"/>
    <mergeCell ref="I60:J61"/>
    <mergeCell ref="I64:J65"/>
    <mergeCell ref="I68:J69"/>
    <mergeCell ref="I72:J73"/>
    <mergeCell ref="I76:J77"/>
    <mergeCell ref="I80:J81"/>
    <mergeCell ref="I84:J85"/>
    <mergeCell ref="I88:J89"/>
    <mergeCell ref="I92:J93"/>
    <mergeCell ref="I96:J97"/>
    <mergeCell ref="I100:J101"/>
    <mergeCell ref="I104:J105"/>
    <mergeCell ref="S198:S199"/>
    <mergeCell ref="V198:V199"/>
    <mergeCell ref="M199:N199"/>
    <mergeCell ref="M172:N173"/>
    <mergeCell ref="R172:R173"/>
    <mergeCell ref="U172:U173"/>
    <mergeCell ref="M174:N174"/>
    <mergeCell ref="S174:S175"/>
    <mergeCell ref="V178:V179"/>
    <mergeCell ref="M179:N179"/>
    <mergeCell ref="M180:N181"/>
    <mergeCell ref="R180:R181"/>
    <mergeCell ref="U180:U181"/>
    <mergeCell ref="M176:N177"/>
    <mergeCell ref="R176:R177"/>
    <mergeCell ref="U176:U177"/>
    <mergeCell ref="M178:N178"/>
    <mergeCell ref="S178:S179"/>
    <mergeCell ref="M186:N186"/>
    <mergeCell ref="S186:S187"/>
    <mergeCell ref="V186:V187"/>
    <mergeCell ref="V194:V195"/>
    <mergeCell ref="M195:N195"/>
    <mergeCell ref="M190:N190"/>
    <mergeCell ref="S170:S171"/>
    <mergeCell ref="V170:V171"/>
    <mergeCell ref="M171:N171"/>
    <mergeCell ref="M196:N197"/>
    <mergeCell ref="R196:R197"/>
    <mergeCell ref="U196:U197"/>
    <mergeCell ref="V174:V175"/>
    <mergeCell ref="M175:N175"/>
    <mergeCell ref="M187:N187"/>
    <mergeCell ref="M188:N189"/>
    <mergeCell ref="R188:R189"/>
    <mergeCell ref="U188:U189"/>
    <mergeCell ref="M182:N182"/>
    <mergeCell ref="S182:S183"/>
    <mergeCell ref="V182:V183"/>
    <mergeCell ref="M183:N183"/>
    <mergeCell ref="M184:N185"/>
    <mergeCell ref="R184:R185"/>
    <mergeCell ref="U184:U185"/>
    <mergeCell ref="M194:N194"/>
    <mergeCell ref="S194:S195"/>
    <mergeCell ref="S190:S191"/>
    <mergeCell ref="V190:V191"/>
    <mergeCell ref="M191:N191"/>
    <mergeCell ref="S166:S167"/>
    <mergeCell ref="V166:V167"/>
    <mergeCell ref="M167:N167"/>
    <mergeCell ref="M168:N169"/>
    <mergeCell ref="R168:R169"/>
    <mergeCell ref="U168:U169"/>
    <mergeCell ref="M162:N162"/>
    <mergeCell ref="S162:S163"/>
    <mergeCell ref="V162:V163"/>
    <mergeCell ref="M163:N163"/>
    <mergeCell ref="M164:N165"/>
    <mergeCell ref="R164:R165"/>
    <mergeCell ref="U164:U165"/>
    <mergeCell ref="S158:S159"/>
    <mergeCell ref="V158:V159"/>
    <mergeCell ref="M159:N159"/>
    <mergeCell ref="M160:N161"/>
    <mergeCell ref="R160:R161"/>
    <mergeCell ref="U160:U161"/>
    <mergeCell ref="M154:N154"/>
    <mergeCell ref="S154:S155"/>
    <mergeCell ref="V154:V155"/>
    <mergeCell ref="M155:N155"/>
    <mergeCell ref="M156:N157"/>
    <mergeCell ref="R156:R157"/>
    <mergeCell ref="U156:U157"/>
    <mergeCell ref="S150:S151"/>
    <mergeCell ref="V150:V151"/>
    <mergeCell ref="M151:N151"/>
    <mergeCell ref="M152:N153"/>
    <mergeCell ref="R152:R153"/>
    <mergeCell ref="U152:U153"/>
    <mergeCell ref="M146:N146"/>
    <mergeCell ref="S146:S147"/>
    <mergeCell ref="V146:V147"/>
    <mergeCell ref="M147:N147"/>
    <mergeCell ref="M148:N149"/>
    <mergeCell ref="R148:R149"/>
    <mergeCell ref="U148:U149"/>
    <mergeCell ref="R144:R145"/>
    <mergeCell ref="U144:U145"/>
    <mergeCell ref="M138:N138"/>
    <mergeCell ref="S138:S139"/>
    <mergeCell ref="V138:V139"/>
    <mergeCell ref="M139:N139"/>
    <mergeCell ref="M140:N141"/>
    <mergeCell ref="R140:R141"/>
    <mergeCell ref="U140:U141"/>
    <mergeCell ref="M128:N129"/>
    <mergeCell ref="R128:R129"/>
    <mergeCell ref="U128:U129"/>
    <mergeCell ref="M112:N113"/>
    <mergeCell ref="R112:R113"/>
    <mergeCell ref="U112:U113"/>
    <mergeCell ref="M114:N114"/>
    <mergeCell ref="S114:S115"/>
    <mergeCell ref="V126:V127"/>
    <mergeCell ref="R124:R125"/>
    <mergeCell ref="U124:U125"/>
    <mergeCell ref="S126:S127"/>
    <mergeCell ref="M122:N122"/>
    <mergeCell ref="S122:S123"/>
    <mergeCell ref="V122:V123"/>
    <mergeCell ref="M123:N123"/>
    <mergeCell ref="S118:S119"/>
    <mergeCell ref="V118:V119"/>
    <mergeCell ref="B206:B207"/>
    <mergeCell ref="A207:A208"/>
    <mergeCell ref="M116:N117"/>
    <mergeCell ref="M118:N118"/>
    <mergeCell ref="M119:N119"/>
    <mergeCell ref="M130:N130"/>
    <mergeCell ref="M131:N131"/>
    <mergeCell ref="M108:N109"/>
    <mergeCell ref="M127:N127"/>
    <mergeCell ref="M110:N110"/>
    <mergeCell ref="M111:N111"/>
    <mergeCell ref="M142:N142"/>
    <mergeCell ref="M150:N150"/>
    <mergeCell ref="M158:N158"/>
    <mergeCell ref="M166:N166"/>
    <mergeCell ref="M170:N170"/>
    <mergeCell ref="M198:N198"/>
    <mergeCell ref="I132:J133"/>
    <mergeCell ref="I136:J137"/>
    <mergeCell ref="I140:J141"/>
    <mergeCell ref="I144:J145"/>
    <mergeCell ref="I148:J149"/>
    <mergeCell ref="M124:N125"/>
    <mergeCell ref="M126:N126"/>
    <mergeCell ref="V202:V203"/>
    <mergeCell ref="R204:R205"/>
    <mergeCell ref="U204:U205"/>
    <mergeCell ref="M200:N201"/>
    <mergeCell ref="R200:R201"/>
    <mergeCell ref="U200:U201"/>
    <mergeCell ref="M202:N202"/>
    <mergeCell ref="S202:S203"/>
    <mergeCell ref="V130:V131"/>
    <mergeCell ref="S130:S131"/>
    <mergeCell ref="V134:V135"/>
    <mergeCell ref="M135:N135"/>
    <mergeCell ref="M136:N137"/>
    <mergeCell ref="R136:R137"/>
    <mergeCell ref="U136:U137"/>
    <mergeCell ref="M132:N133"/>
    <mergeCell ref="R132:R133"/>
    <mergeCell ref="U132:U133"/>
    <mergeCell ref="M134:N134"/>
    <mergeCell ref="S134:S135"/>
    <mergeCell ref="S142:S143"/>
    <mergeCell ref="V142:V143"/>
    <mergeCell ref="M143:N143"/>
    <mergeCell ref="M144:N145"/>
    <mergeCell ref="M106:N106"/>
    <mergeCell ref="S106:S107"/>
    <mergeCell ref="M107:N107"/>
    <mergeCell ref="R108:R109"/>
    <mergeCell ref="U108:U109"/>
    <mergeCell ref="S110:S111"/>
    <mergeCell ref="V110:V111"/>
    <mergeCell ref="V106:V107"/>
    <mergeCell ref="V114:V115"/>
    <mergeCell ref="M115:N115"/>
    <mergeCell ref="V98:V99"/>
    <mergeCell ref="R100:R101"/>
    <mergeCell ref="V94:V95"/>
    <mergeCell ref="M95:N95"/>
    <mergeCell ref="M120:N121"/>
    <mergeCell ref="R120:R121"/>
    <mergeCell ref="U120:U121"/>
    <mergeCell ref="R116:R117"/>
    <mergeCell ref="U116:U117"/>
    <mergeCell ref="M96:N97"/>
    <mergeCell ref="R96:R97"/>
    <mergeCell ref="U96:U97"/>
    <mergeCell ref="M98:N98"/>
    <mergeCell ref="S98:S99"/>
    <mergeCell ref="M99:N99"/>
    <mergeCell ref="M102:N102"/>
    <mergeCell ref="S102:S103"/>
    <mergeCell ref="V102:V103"/>
    <mergeCell ref="M103:N103"/>
    <mergeCell ref="M104:N105"/>
    <mergeCell ref="R104:R105"/>
    <mergeCell ref="M100:N101"/>
    <mergeCell ref="U100:U101"/>
    <mergeCell ref="U104:U105"/>
    <mergeCell ref="M92:N93"/>
    <mergeCell ref="R92:R93"/>
    <mergeCell ref="U92:U93"/>
    <mergeCell ref="M94:N94"/>
    <mergeCell ref="S94:S95"/>
    <mergeCell ref="M90:N90"/>
    <mergeCell ref="S90:S91"/>
    <mergeCell ref="V90:V91"/>
    <mergeCell ref="M91:N91"/>
    <mergeCell ref="V86:V87"/>
    <mergeCell ref="M87:N87"/>
    <mergeCell ref="M88:N89"/>
    <mergeCell ref="R88:R89"/>
    <mergeCell ref="U88:U89"/>
    <mergeCell ref="M84:N85"/>
    <mergeCell ref="R84:R85"/>
    <mergeCell ref="U84:U85"/>
    <mergeCell ref="M86:N86"/>
    <mergeCell ref="S86:S87"/>
    <mergeCell ref="M82:N82"/>
    <mergeCell ref="S82:S83"/>
    <mergeCell ref="V82:V83"/>
    <mergeCell ref="M83:N83"/>
    <mergeCell ref="V78:V79"/>
    <mergeCell ref="M79:N79"/>
    <mergeCell ref="M80:N81"/>
    <mergeCell ref="R80:R81"/>
    <mergeCell ref="U80:U81"/>
    <mergeCell ref="M76:N77"/>
    <mergeCell ref="R76:R77"/>
    <mergeCell ref="U76:U77"/>
    <mergeCell ref="M78:N78"/>
    <mergeCell ref="S78:S79"/>
    <mergeCell ref="M74:N74"/>
    <mergeCell ref="S74:S75"/>
    <mergeCell ref="V74:V75"/>
    <mergeCell ref="M75:N75"/>
    <mergeCell ref="V70:V71"/>
    <mergeCell ref="M71:N71"/>
    <mergeCell ref="M72:N73"/>
    <mergeCell ref="R72:R73"/>
    <mergeCell ref="U72:U73"/>
    <mergeCell ref="M68:N69"/>
    <mergeCell ref="R68:R69"/>
    <mergeCell ref="U68:U69"/>
    <mergeCell ref="M70:N70"/>
    <mergeCell ref="S70:S71"/>
    <mergeCell ref="M66:N66"/>
    <mergeCell ref="S66:S67"/>
    <mergeCell ref="V66:V67"/>
    <mergeCell ref="M67:N67"/>
    <mergeCell ref="V62:V63"/>
    <mergeCell ref="M63:N63"/>
    <mergeCell ref="M64:N65"/>
    <mergeCell ref="R64:R65"/>
    <mergeCell ref="U64:U65"/>
    <mergeCell ref="M60:N61"/>
    <mergeCell ref="R60:R61"/>
    <mergeCell ref="U60:U61"/>
    <mergeCell ref="M62:N62"/>
    <mergeCell ref="S62:S63"/>
    <mergeCell ref="M58:N58"/>
    <mergeCell ref="S58:S59"/>
    <mergeCell ref="V58:V59"/>
    <mergeCell ref="M59:N59"/>
    <mergeCell ref="V54:V55"/>
    <mergeCell ref="M55:N55"/>
    <mergeCell ref="M56:N57"/>
    <mergeCell ref="R56:R57"/>
    <mergeCell ref="U56:U57"/>
    <mergeCell ref="M52:N53"/>
    <mergeCell ref="R52:R53"/>
    <mergeCell ref="U52:U53"/>
    <mergeCell ref="M54:N54"/>
    <mergeCell ref="S54:S55"/>
    <mergeCell ref="M50:N50"/>
    <mergeCell ref="S50:S51"/>
    <mergeCell ref="V50:V51"/>
    <mergeCell ref="M51:N51"/>
    <mergeCell ref="V46:V47"/>
    <mergeCell ref="M47:N47"/>
    <mergeCell ref="M48:N49"/>
    <mergeCell ref="R48:R49"/>
    <mergeCell ref="U48:U49"/>
    <mergeCell ref="M44:N45"/>
    <mergeCell ref="R44:R45"/>
    <mergeCell ref="U44:U45"/>
    <mergeCell ref="M46:N46"/>
    <mergeCell ref="S46:S47"/>
    <mergeCell ref="M42:N42"/>
    <mergeCell ref="S42:S43"/>
    <mergeCell ref="V42:V43"/>
    <mergeCell ref="M43:N43"/>
    <mergeCell ref="V38:V39"/>
    <mergeCell ref="M39:N39"/>
    <mergeCell ref="M40:N41"/>
    <mergeCell ref="R40:R41"/>
    <mergeCell ref="U40:U41"/>
    <mergeCell ref="M36:N37"/>
    <mergeCell ref="R36:R37"/>
    <mergeCell ref="U36:U37"/>
    <mergeCell ref="M38:N38"/>
    <mergeCell ref="S38:S39"/>
    <mergeCell ref="M34:N34"/>
    <mergeCell ref="S34:S35"/>
    <mergeCell ref="V34:V35"/>
    <mergeCell ref="M35:N35"/>
    <mergeCell ref="V30:V31"/>
    <mergeCell ref="M31:N31"/>
    <mergeCell ref="M32:N33"/>
    <mergeCell ref="R32:R33"/>
    <mergeCell ref="U32:U33"/>
    <mergeCell ref="M28:N29"/>
    <mergeCell ref="R28:R29"/>
    <mergeCell ref="U28:U29"/>
    <mergeCell ref="M30:N30"/>
    <mergeCell ref="S30:S31"/>
    <mergeCell ref="M26:N26"/>
    <mergeCell ref="S26:S27"/>
    <mergeCell ref="V26:V27"/>
    <mergeCell ref="M27:N27"/>
    <mergeCell ref="V22:V23"/>
    <mergeCell ref="M23:N23"/>
    <mergeCell ref="M24:N25"/>
    <mergeCell ref="R24:R25"/>
    <mergeCell ref="U24:U25"/>
    <mergeCell ref="A20:A21"/>
    <mergeCell ref="D20:E21"/>
    <mergeCell ref="R20:R21"/>
    <mergeCell ref="U20:U21"/>
    <mergeCell ref="B21:B22"/>
    <mergeCell ref="D22:E22"/>
    <mergeCell ref="S22:S23"/>
    <mergeCell ref="I20:J21"/>
    <mergeCell ref="I24:J25"/>
    <mergeCell ref="M15:N15"/>
    <mergeCell ref="M16:N16"/>
    <mergeCell ref="X17:X18"/>
    <mergeCell ref="D19:E19"/>
    <mergeCell ref="R2:S2"/>
    <mergeCell ref="U2:V2"/>
    <mergeCell ref="D12:H12"/>
    <mergeCell ref="M14:N14"/>
    <mergeCell ref="R14:S14"/>
    <mergeCell ref="U14:V14"/>
  </mergeCells>
  <pageMargins left="0.59055118110236227" right="0.59055118110236227" top="0.59055118110236227" bottom="0.59055118110236227" header="0.31496062992125984" footer="0.31496062992125984"/>
  <pageSetup paperSize="9" scale="58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A826"/>
  <sheetViews>
    <sheetView topLeftCell="A514" workbookViewId="0">
      <selection activeCell="A3" sqref="A3"/>
    </sheetView>
  </sheetViews>
  <sheetFormatPr defaultColWidth="8.85546875" defaultRowHeight="15" x14ac:dyDescent="0.25"/>
  <sheetData>
    <row r="1" spans="1:1" ht="18.75" x14ac:dyDescent="0.3">
      <c r="A1" s="12" t="s">
        <v>32</v>
      </c>
    </row>
    <row r="2" spans="1:1" ht="15" customHeight="1" x14ac:dyDescent="0.25">
      <c r="A2">
        <v>0</v>
      </c>
    </row>
    <row r="3" spans="1:1" s="11" customFormat="1" x14ac:dyDescent="0.25">
      <c r="A3">
        <v>0.01</v>
      </c>
    </row>
    <row r="4" spans="1:1" s="11" customFormat="1" x14ac:dyDescent="0.25">
      <c r="A4">
        <v>1.0200000000000001E-2</v>
      </c>
    </row>
    <row r="5" spans="1:1" s="11" customFormat="1" x14ac:dyDescent="0.25">
      <c r="A5">
        <v>1.0500000000000001E-2</v>
      </c>
    </row>
    <row r="6" spans="1:1" s="11" customFormat="1" x14ac:dyDescent="0.25">
      <c r="A6">
        <v>1.0699999999999998E-2</v>
      </c>
    </row>
    <row r="7" spans="1:1" s="11" customFormat="1" x14ac:dyDescent="0.25">
      <c r="A7">
        <v>1.1000000000000001E-2</v>
      </c>
    </row>
    <row r="8" spans="1:1" s="11" customFormat="1" x14ac:dyDescent="0.25">
      <c r="A8">
        <v>1.1300000000000001E-2</v>
      </c>
    </row>
    <row r="9" spans="1:1" s="11" customFormat="1" x14ac:dyDescent="0.25">
      <c r="A9">
        <v>1.15E-2</v>
      </c>
    </row>
    <row r="10" spans="1:1" s="11" customFormat="1" x14ac:dyDescent="0.25">
      <c r="A10">
        <v>1.1800000000000001E-2</v>
      </c>
    </row>
    <row r="11" spans="1:1" s="11" customFormat="1" x14ac:dyDescent="0.25">
      <c r="A11">
        <v>1.21E-2</v>
      </c>
    </row>
    <row r="12" spans="1:1" s="11" customFormat="1" x14ac:dyDescent="0.25">
      <c r="A12">
        <v>1.24E-2</v>
      </c>
    </row>
    <row r="13" spans="1:1" s="11" customFormat="1" x14ac:dyDescent="0.25">
      <c r="A13">
        <v>1.2699999999999999E-2</v>
      </c>
    </row>
    <row r="14" spans="1:1" s="11" customFormat="1" x14ac:dyDescent="0.25">
      <c r="A14">
        <v>1.3000000000000001E-2</v>
      </c>
    </row>
    <row r="15" spans="1:1" s="11" customFormat="1" x14ac:dyDescent="0.25">
      <c r="A15">
        <v>1.3300000000000001E-2</v>
      </c>
    </row>
    <row r="16" spans="1:1" s="11" customFormat="1" x14ac:dyDescent="0.25">
      <c r="A16">
        <v>1.3699999999999999E-2</v>
      </c>
    </row>
    <row r="17" spans="1:1" s="11" customFormat="1" x14ac:dyDescent="0.25">
      <c r="A17">
        <v>1.3999999999999999E-2</v>
      </c>
    </row>
    <row r="18" spans="1:1" s="11" customFormat="1" x14ac:dyDescent="0.25">
      <c r="A18">
        <v>1.4300000000000002E-2</v>
      </c>
    </row>
    <row r="19" spans="1:1" s="11" customFormat="1" x14ac:dyDescent="0.25">
      <c r="A19">
        <v>1.47E-2</v>
      </c>
    </row>
    <row r="20" spans="1:1" s="11" customFormat="1" x14ac:dyDescent="0.25">
      <c r="A20">
        <v>1.4999999999999999E-2</v>
      </c>
    </row>
    <row r="21" spans="1:1" s="11" customFormat="1" x14ac:dyDescent="0.25">
      <c r="A21">
        <v>1.54E-2</v>
      </c>
    </row>
    <row r="22" spans="1:1" s="11" customFormat="1" x14ac:dyDescent="0.25">
      <c r="A22">
        <v>1.5800000000000002E-2</v>
      </c>
    </row>
    <row r="23" spans="1:1" s="11" customFormat="1" x14ac:dyDescent="0.25">
      <c r="A23">
        <v>1.6199999999999999E-2</v>
      </c>
    </row>
    <row r="24" spans="1:1" s="11" customFormat="1" x14ac:dyDescent="0.25">
      <c r="A24">
        <v>1.6499999999999997E-2</v>
      </c>
    </row>
    <row r="25" spans="1:1" s="11" customFormat="1" x14ac:dyDescent="0.25">
      <c r="A25">
        <v>1.6899999999999998E-2</v>
      </c>
    </row>
    <row r="26" spans="1:1" s="11" customFormat="1" x14ac:dyDescent="0.25">
      <c r="A26">
        <v>1.7399999999999999E-2</v>
      </c>
    </row>
    <row r="27" spans="1:1" s="11" customFormat="1" x14ac:dyDescent="0.25">
      <c r="A27">
        <v>1.78E-2</v>
      </c>
    </row>
    <row r="28" spans="1:1" s="11" customFormat="1" x14ac:dyDescent="0.25">
      <c r="A28">
        <v>1.8200000000000001E-2</v>
      </c>
    </row>
    <row r="29" spans="1:1" s="11" customFormat="1" x14ac:dyDescent="0.25">
      <c r="A29">
        <v>1.8700000000000001E-2</v>
      </c>
    </row>
    <row r="30" spans="1:1" s="11" customFormat="1" x14ac:dyDescent="0.25">
      <c r="A30">
        <v>1.9099999999999999E-2</v>
      </c>
    </row>
    <row r="31" spans="1:1" s="11" customFormat="1" x14ac:dyDescent="0.25">
      <c r="A31">
        <v>1.9599999999999999E-2</v>
      </c>
    </row>
    <row r="32" spans="1:1" s="11" customFormat="1" x14ac:dyDescent="0.25">
      <c r="A32">
        <v>0.02</v>
      </c>
    </row>
    <row r="33" spans="1:1" s="11" customFormat="1" x14ac:dyDescent="0.25">
      <c r="A33">
        <v>2.0499999999999997E-2</v>
      </c>
    </row>
    <row r="34" spans="1:1" s="11" customFormat="1" x14ac:dyDescent="0.25">
      <c r="A34">
        <v>2.1000000000000001E-2</v>
      </c>
    </row>
    <row r="35" spans="1:1" s="11" customFormat="1" x14ac:dyDescent="0.25">
      <c r="A35">
        <v>2.1499999999999998E-2</v>
      </c>
    </row>
    <row r="36" spans="1:1" s="11" customFormat="1" x14ac:dyDescent="0.25">
      <c r="A36">
        <v>2.2100000000000002E-2</v>
      </c>
    </row>
    <row r="37" spans="1:1" s="11" customFormat="1" x14ac:dyDescent="0.25">
      <c r="A37">
        <v>2.2600000000000002E-2</v>
      </c>
    </row>
    <row r="38" spans="1:1" s="11" customFormat="1" x14ac:dyDescent="0.25">
      <c r="A38">
        <v>2.3199999999999998E-2</v>
      </c>
    </row>
    <row r="39" spans="1:1" s="11" customFormat="1" x14ac:dyDescent="0.25">
      <c r="A39">
        <v>2.3700000000000002E-2</v>
      </c>
    </row>
    <row r="40" spans="1:1" s="11" customFormat="1" x14ac:dyDescent="0.25">
      <c r="A40">
        <v>2.4300000000000002E-2</v>
      </c>
    </row>
    <row r="41" spans="1:1" s="11" customFormat="1" x14ac:dyDescent="0.25">
      <c r="A41">
        <v>2.4899999999999999E-2</v>
      </c>
    </row>
    <row r="42" spans="1:1" s="11" customFormat="1" x14ac:dyDescent="0.25">
      <c r="A42">
        <v>2.5500000000000002E-2</v>
      </c>
    </row>
    <row r="43" spans="1:1" s="11" customFormat="1" x14ac:dyDescent="0.25">
      <c r="A43">
        <v>2.6100000000000002E-2</v>
      </c>
    </row>
    <row r="44" spans="1:1" s="11" customFormat="1" x14ac:dyDescent="0.25">
      <c r="A44">
        <v>2.6700000000000002E-2</v>
      </c>
    </row>
    <row r="45" spans="1:1" s="11" customFormat="1" x14ac:dyDescent="0.25">
      <c r="A45">
        <v>2.7399999999999997E-2</v>
      </c>
    </row>
    <row r="46" spans="1:1" s="11" customFormat="1" x14ac:dyDescent="0.25">
      <c r="A46">
        <v>2.7999999999999997E-2</v>
      </c>
    </row>
    <row r="47" spans="1:1" s="11" customFormat="1" x14ac:dyDescent="0.25">
      <c r="A47">
        <v>2.8700000000000003E-2</v>
      </c>
    </row>
    <row r="48" spans="1:1" s="11" customFormat="1" x14ac:dyDescent="0.25">
      <c r="A48">
        <v>2.9399999999999999E-2</v>
      </c>
    </row>
    <row r="49" spans="1:1" s="11" customFormat="1" x14ac:dyDescent="0.25">
      <c r="A49">
        <v>3.0100000000000005E-2</v>
      </c>
    </row>
    <row r="50" spans="1:1" s="11" customFormat="1" x14ac:dyDescent="0.25">
      <c r="A50">
        <v>3.09E-2</v>
      </c>
    </row>
    <row r="51" spans="1:1" s="11" customFormat="1" x14ac:dyDescent="0.25">
      <c r="A51">
        <v>3.1600000000000003E-2</v>
      </c>
    </row>
    <row r="52" spans="1:1" s="11" customFormat="1" x14ac:dyDescent="0.25">
      <c r="A52">
        <v>3.2399999999999998E-2</v>
      </c>
    </row>
    <row r="53" spans="1:1" s="11" customFormat="1" x14ac:dyDescent="0.25">
      <c r="A53">
        <v>3.32E-2</v>
      </c>
    </row>
    <row r="54" spans="1:1" s="11" customFormat="1" x14ac:dyDescent="0.25">
      <c r="A54">
        <v>3.3999999999999996E-2</v>
      </c>
    </row>
    <row r="55" spans="1:1" s="11" customFormat="1" x14ac:dyDescent="0.25">
      <c r="A55">
        <v>3.4799999999999998E-2</v>
      </c>
    </row>
    <row r="56" spans="1:1" s="11" customFormat="1" x14ac:dyDescent="0.25">
      <c r="A56">
        <v>3.5700000000000003E-2</v>
      </c>
    </row>
    <row r="57" spans="1:1" s="11" customFormat="1" x14ac:dyDescent="0.25">
      <c r="A57">
        <v>3.6499999999999998E-2</v>
      </c>
    </row>
    <row r="58" spans="1:1" s="11" customFormat="1" x14ac:dyDescent="0.25">
      <c r="A58">
        <v>3.7400000000000003E-2</v>
      </c>
    </row>
    <row r="59" spans="1:1" s="11" customFormat="1" x14ac:dyDescent="0.25">
      <c r="A59">
        <v>3.8299999999999994E-2</v>
      </c>
    </row>
    <row r="60" spans="1:1" s="11" customFormat="1" x14ac:dyDescent="0.25">
      <c r="A60">
        <v>3.9199999999999999E-2</v>
      </c>
    </row>
    <row r="61" spans="1:1" s="11" customFormat="1" x14ac:dyDescent="0.25">
      <c r="A61">
        <v>4.02E-2</v>
      </c>
    </row>
    <row r="62" spans="1:1" s="11" customFormat="1" x14ac:dyDescent="0.25">
      <c r="A62">
        <v>4.1200000000000001E-2</v>
      </c>
    </row>
    <row r="63" spans="1:1" s="11" customFormat="1" x14ac:dyDescent="0.25">
      <c r="A63">
        <v>4.2200000000000001E-2</v>
      </c>
    </row>
    <row r="64" spans="1:1" s="11" customFormat="1" x14ac:dyDescent="0.25">
      <c r="A64">
        <v>4.3200000000000002E-2</v>
      </c>
    </row>
    <row r="65" spans="1:1" s="11" customFormat="1" x14ac:dyDescent="0.25">
      <c r="A65">
        <v>4.4200000000000003E-2</v>
      </c>
    </row>
    <row r="66" spans="1:1" s="11" customFormat="1" x14ac:dyDescent="0.25">
      <c r="A66">
        <v>4.5299999999999993E-2</v>
      </c>
    </row>
    <row r="67" spans="1:1" s="11" customFormat="1" x14ac:dyDescent="0.25">
      <c r="A67">
        <v>4.6399999999999997E-2</v>
      </c>
    </row>
    <row r="68" spans="1:1" s="11" customFormat="1" x14ac:dyDescent="0.25">
      <c r="A68">
        <v>4.7500000000000001E-2</v>
      </c>
    </row>
    <row r="69" spans="1:1" s="11" customFormat="1" x14ac:dyDescent="0.25">
      <c r="A69">
        <v>4.87E-2</v>
      </c>
    </row>
    <row r="70" spans="1:1" s="11" customFormat="1" x14ac:dyDescent="0.25">
      <c r="A70">
        <v>4.99E-2</v>
      </c>
    </row>
    <row r="71" spans="1:1" s="11" customFormat="1" x14ac:dyDescent="0.25">
      <c r="A71">
        <v>5.11E-2</v>
      </c>
    </row>
    <row r="72" spans="1:1" s="11" customFormat="1" x14ac:dyDescent="0.25">
      <c r="A72">
        <v>5.2299999999999992E-2</v>
      </c>
    </row>
    <row r="73" spans="1:1" s="11" customFormat="1" x14ac:dyDescent="0.25">
      <c r="A73">
        <v>5.3600000000000002E-2</v>
      </c>
    </row>
    <row r="74" spans="1:1" s="11" customFormat="1" x14ac:dyDescent="0.25">
      <c r="A74">
        <v>5.4900000000000004E-2</v>
      </c>
    </row>
    <row r="75" spans="1:1" s="11" customFormat="1" x14ac:dyDescent="0.25">
      <c r="A75">
        <v>5.6200000000000007E-2</v>
      </c>
    </row>
    <row r="76" spans="1:1" s="11" customFormat="1" x14ac:dyDescent="0.25">
      <c r="A76">
        <v>5.7599999999999998E-2</v>
      </c>
    </row>
    <row r="77" spans="1:1" s="11" customFormat="1" x14ac:dyDescent="0.25">
      <c r="A77">
        <v>5.9000000000000011E-2</v>
      </c>
    </row>
    <row r="78" spans="1:1" s="11" customFormat="1" x14ac:dyDescent="0.25">
      <c r="A78">
        <v>6.0399999999999995E-2</v>
      </c>
    </row>
    <row r="79" spans="1:1" s="11" customFormat="1" x14ac:dyDescent="0.25">
      <c r="A79">
        <v>6.1899999999999997E-2</v>
      </c>
    </row>
    <row r="80" spans="1:1" s="11" customFormat="1" x14ac:dyDescent="0.25">
      <c r="A80">
        <v>6.3399999999999998E-2</v>
      </c>
    </row>
    <row r="81" spans="1:1" s="11" customFormat="1" x14ac:dyDescent="0.25">
      <c r="A81">
        <v>6.4899999999999999E-2</v>
      </c>
    </row>
    <row r="82" spans="1:1" s="11" customFormat="1" x14ac:dyDescent="0.25">
      <c r="A82">
        <v>5.6200000000000007E-2</v>
      </c>
    </row>
    <row r="83" spans="1:1" s="11" customFormat="1" x14ac:dyDescent="0.25">
      <c r="A83">
        <v>5.7599999999999998E-2</v>
      </c>
    </row>
    <row r="84" spans="1:1" s="11" customFormat="1" x14ac:dyDescent="0.25">
      <c r="A84">
        <v>5.9000000000000011E-2</v>
      </c>
    </row>
    <row r="85" spans="1:1" s="11" customFormat="1" x14ac:dyDescent="0.25">
      <c r="A85">
        <v>6.0399999999999995E-2</v>
      </c>
    </row>
    <row r="86" spans="1:1" s="11" customFormat="1" x14ac:dyDescent="0.25">
      <c r="A86">
        <v>6.1899999999999997E-2</v>
      </c>
    </row>
    <row r="87" spans="1:1" s="11" customFormat="1" x14ac:dyDescent="0.25">
      <c r="A87">
        <v>6.3399999999999998E-2</v>
      </c>
    </row>
    <row r="88" spans="1:1" s="11" customFormat="1" x14ac:dyDescent="0.25">
      <c r="A88">
        <v>6.4899999999999999E-2</v>
      </c>
    </row>
    <row r="89" spans="1:1" s="11" customFormat="1" x14ac:dyDescent="0.25">
      <c r="A89">
        <v>6.6500000000000004E-2</v>
      </c>
    </row>
    <row r="90" spans="1:1" s="11" customFormat="1" x14ac:dyDescent="0.25">
      <c r="A90">
        <v>6.8099999999999994E-2</v>
      </c>
    </row>
    <row r="91" spans="1:1" s="11" customFormat="1" x14ac:dyDescent="0.25">
      <c r="A91">
        <v>6.9800000000000001E-2</v>
      </c>
    </row>
    <row r="92" spans="1:1" s="11" customFormat="1" x14ac:dyDescent="0.25">
      <c r="A92">
        <v>7.1500000000000008E-2</v>
      </c>
    </row>
    <row r="93" spans="1:1" s="11" customFormat="1" x14ac:dyDescent="0.25">
      <c r="A93">
        <v>7.3200000000000001E-2</v>
      </c>
    </row>
    <row r="94" spans="1:1" s="11" customFormat="1" x14ac:dyDescent="0.25">
      <c r="A94">
        <v>7.4999999999999997E-2</v>
      </c>
    </row>
    <row r="95" spans="1:1" s="11" customFormat="1" x14ac:dyDescent="0.25">
      <c r="A95">
        <v>7.6800000000000007E-2</v>
      </c>
    </row>
    <row r="96" spans="1:1" s="11" customFormat="1" x14ac:dyDescent="0.25">
      <c r="A96">
        <v>7.8700000000000006E-2</v>
      </c>
    </row>
    <row r="97" spans="1:1" s="11" customFormat="1" x14ac:dyDescent="0.25">
      <c r="A97">
        <v>8.0599999999999977E-2</v>
      </c>
    </row>
    <row r="98" spans="1:1" s="11" customFormat="1" x14ac:dyDescent="0.25">
      <c r="A98">
        <v>8.249999999999999E-2</v>
      </c>
    </row>
    <row r="99" spans="1:1" s="11" customFormat="1" x14ac:dyDescent="0.25">
      <c r="A99">
        <v>8.4499999999999992E-2</v>
      </c>
    </row>
    <row r="100" spans="1:1" s="11" customFormat="1" x14ac:dyDescent="0.25">
      <c r="A100">
        <v>8.6599999999999996E-2</v>
      </c>
    </row>
    <row r="101" spans="1:1" s="11" customFormat="1" x14ac:dyDescent="0.25">
      <c r="A101">
        <v>8.8700000000000015E-2</v>
      </c>
    </row>
    <row r="102" spans="1:1" s="11" customFormat="1" x14ac:dyDescent="0.25">
      <c r="A102">
        <v>9.0900000000000009E-2</v>
      </c>
    </row>
    <row r="103" spans="1:1" s="11" customFormat="1" x14ac:dyDescent="0.25">
      <c r="A103">
        <v>9.3099999999999988E-2</v>
      </c>
    </row>
    <row r="104" spans="1:1" s="11" customFormat="1" x14ac:dyDescent="0.25">
      <c r="A104">
        <v>9.5299999999999996E-2</v>
      </c>
    </row>
    <row r="105" spans="1:1" s="11" customFormat="1" x14ac:dyDescent="0.25">
      <c r="A105">
        <v>9.7599999999999992E-2</v>
      </c>
    </row>
    <row r="106" spans="1:1" x14ac:dyDescent="0.25">
      <c r="A106">
        <v>0.1</v>
      </c>
    </row>
    <row r="107" spans="1:1" x14ac:dyDescent="0.25">
      <c r="A107">
        <v>0.10200000000000001</v>
      </c>
    </row>
    <row r="108" spans="1:1" x14ac:dyDescent="0.25">
      <c r="A108">
        <v>0.10500000000000001</v>
      </c>
    </row>
    <row r="109" spans="1:1" x14ac:dyDescent="0.25">
      <c r="A109">
        <v>0.10699999999999998</v>
      </c>
    </row>
    <row r="110" spans="1:1" x14ac:dyDescent="0.25">
      <c r="A110">
        <v>0.11000000000000001</v>
      </c>
    </row>
    <row r="111" spans="1:1" x14ac:dyDescent="0.25">
      <c r="A111">
        <v>0.11300000000000002</v>
      </c>
    </row>
    <row r="112" spans="1:1" x14ac:dyDescent="0.25">
      <c r="A112">
        <v>0.11499999999999999</v>
      </c>
    </row>
    <row r="113" spans="1:1" x14ac:dyDescent="0.25">
      <c r="A113">
        <v>0.11800000000000002</v>
      </c>
    </row>
    <row r="114" spans="1:1" x14ac:dyDescent="0.25">
      <c r="A114">
        <v>0.121</v>
      </c>
    </row>
    <row r="115" spans="1:1" x14ac:dyDescent="0.25">
      <c r="A115">
        <v>0.124</v>
      </c>
    </row>
    <row r="116" spans="1:1" x14ac:dyDescent="0.25">
      <c r="A116">
        <v>0.127</v>
      </c>
    </row>
    <row r="117" spans="1:1" x14ac:dyDescent="0.25">
      <c r="A117">
        <v>0.13</v>
      </c>
    </row>
    <row r="118" spans="1:1" x14ac:dyDescent="0.25">
      <c r="A118">
        <v>0.13300000000000001</v>
      </c>
    </row>
    <row r="119" spans="1:1" x14ac:dyDescent="0.25">
      <c r="A119">
        <v>0.13699999999999998</v>
      </c>
    </row>
    <row r="120" spans="1:1" x14ac:dyDescent="0.25">
      <c r="A120">
        <v>0.13999999999999999</v>
      </c>
    </row>
    <row r="121" spans="1:1" x14ac:dyDescent="0.25">
      <c r="A121">
        <v>0.14300000000000002</v>
      </c>
    </row>
    <row r="122" spans="1:1" x14ac:dyDescent="0.25">
      <c r="A122">
        <v>0.14699999999999999</v>
      </c>
    </row>
    <row r="123" spans="1:1" x14ac:dyDescent="0.25">
      <c r="A123">
        <v>0.15</v>
      </c>
    </row>
    <row r="124" spans="1:1" x14ac:dyDescent="0.25">
      <c r="A124">
        <v>0.154</v>
      </c>
    </row>
    <row r="125" spans="1:1" x14ac:dyDescent="0.25">
      <c r="A125">
        <v>0.158</v>
      </c>
    </row>
    <row r="126" spans="1:1" x14ac:dyDescent="0.25">
      <c r="A126">
        <v>0.16199999999999998</v>
      </c>
    </row>
    <row r="127" spans="1:1" x14ac:dyDescent="0.25">
      <c r="A127">
        <v>0.16499999999999998</v>
      </c>
    </row>
    <row r="128" spans="1:1" x14ac:dyDescent="0.25">
      <c r="A128">
        <v>0.16899999999999998</v>
      </c>
    </row>
    <row r="129" spans="1:1" x14ac:dyDescent="0.25">
      <c r="A129">
        <v>0.17399999999999999</v>
      </c>
    </row>
    <row r="130" spans="1:1" x14ac:dyDescent="0.25">
      <c r="A130">
        <v>0.17799999999999999</v>
      </c>
    </row>
    <row r="131" spans="1:1" x14ac:dyDescent="0.25">
      <c r="A131">
        <v>0.182</v>
      </c>
    </row>
    <row r="132" spans="1:1" x14ac:dyDescent="0.25">
      <c r="A132">
        <v>0.187</v>
      </c>
    </row>
    <row r="133" spans="1:1" x14ac:dyDescent="0.25">
      <c r="A133">
        <v>0.191</v>
      </c>
    </row>
    <row r="134" spans="1:1" x14ac:dyDescent="0.25">
      <c r="A134">
        <v>0.19600000000000001</v>
      </c>
    </row>
    <row r="135" spans="1:1" x14ac:dyDescent="0.25">
      <c r="A135">
        <v>0.2</v>
      </c>
    </row>
    <row r="136" spans="1:1" x14ac:dyDescent="0.25">
      <c r="A136">
        <v>0.20499999999999999</v>
      </c>
    </row>
    <row r="137" spans="1:1" x14ac:dyDescent="0.25">
      <c r="A137">
        <v>0.21000000000000002</v>
      </c>
    </row>
    <row r="138" spans="1:1" x14ac:dyDescent="0.25">
      <c r="A138">
        <v>0.215</v>
      </c>
    </row>
    <row r="139" spans="1:1" x14ac:dyDescent="0.25">
      <c r="A139">
        <v>0.221</v>
      </c>
    </row>
    <row r="140" spans="1:1" x14ac:dyDescent="0.25">
      <c r="A140">
        <v>0.22600000000000003</v>
      </c>
    </row>
    <row r="141" spans="1:1" x14ac:dyDescent="0.25">
      <c r="A141">
        <v>0.23199999999999998</v>
      </c>
    </row>
    <row r="142" spans="1:1" x14ac:dyDescent="0.25">
      <c r="A142">
        <v>0.23700000000000002</v>
      </c>
    </row>
    <row r="143" spans="1:1" x14ac:dyDescent="0.25">
      <c r="A143">
        <v>0.24300000000000002</v>
      </c>
    </row>
    <row r="144" spans="1:1" x14ac:dyDescent="0.25">
      <c r="A144">
        <v>0.24899999999999997</v>
      </c>
    </row>
    <row r="145" spans="1:1" x14ac:dyDescent="0.25">
      <c r="A145">
        <v>0.255</v>
      </c>
    </row>
    <row r="146" spans="1:1" x14ac:dyDescent="0.25">
      <c r="A146">
        <v>0.26100000000000001</v>
      </c>
    </row>
    <row r="147" spans="1:1" x14ac:dyDescent="0.25">
      <c r="A147">
        <v>0.26700000000000002</v>
      </c>
    </row>
    <row r="148" spans="1:1" x14ac:dyDescent="0.25">
      <c r="A148">
        <v>0.27399999999999997</v>
      </c>
    </row>
    <row r="149" spans="1:1" x14ac:dyDescent="0.25">
      <c r="A149">
        <v>0.27999999999999997</v>
      </c>
    </row>
    <row r="150" spans="1:1" x14ac:dyDescent="0.25">
      <c r="A150">
        <v>0.28700000000000003</v>
      </c>
    </row>
    <row r="151" spans="1:1" x14ac:dyDescent="0.25">
      <c r="A151">
        <v>0.29399999999999998</v>
      </c>
    </row>
    <row r="152" spans="1:1" x14ac:dyDescent="0.25">
      <c r="A152">
        <v>0.30100000000000005</v>
      </c>
    </row>
    <row r="153" spans="1:1" x14ac:dyDescent="0.25">
      <c r="A153">
        <v>0.309</v>
      </c>
    </row>
    <row r="154" spans="1:1" x14ac:dyDescent="0.25">
      <c r="A154">
        <v>0.316</v>
      </c>
    </row>
    <row r="155" spans="1:1" x14ac:dyDescent="0.25">
      <c r="A155">
        <v>0.32399999999999995</v>
      </c>
    </row>
    <row r="156" spans="1:1" x14ac:dyDescent="0.25">
      <c r="A156">
        <v>0.33200000000000002</v>
      </c>
    </row>
    <row r="157" spans="1:1" x14ac:dyDescent="0.25">
      <c r="A157">
        <v>0.33999999999999997</v>
      </c>
    </row>
    <row r="158" spans="1:1" x14ac:dyDescent="0.25">
      <c r="A158">
        <v>0.34799999999999998</v>
      </c>
    </row>
    <row r="159" spans="1:1" x14ac:dyDescent="0.25">
      <c r="A159">
        <v>0.35700000000000004</v>
      </c>
    </row>
    <row r="160" spans="1:1" x14ac:dyDescent="0.25">
      <c r="A160">
        <v>0.36499999999999999</v>
      </c>
    </row>
    <row r="161" spans="1:1" x14ac:dyDescent="0.25">
      <c r="A161">
        <v>0.374</v>
      </c>
    </row>
    <row r="162" spans="1:1" x14ac:dyDescent="0.25">
      <c r="A162">
        <v>0.38299999999999995</v>
      </c>
    </row>
    <row r="163" spans="1:1" x14ac:dyDescent="0.25">
      <c r="A163">
        <v>0.39200000000000002</v>
      </c>
    </row>
    <row r="164" spans="1:1" x14ac:dyDescent="0.25">
      <c r="A164">
        <v>0.40200000000000002</v>
      </c>
    </row>
    <row r="165" spans="1:1" x14ac:dyDescent="0.25">
      <c r="A165">
        <v>0.41200000000000003</v>
      </c>
    </row>
    <row r="166" spans="1:1" x14ac:dyDescent="0.25">
      <c r="A166">
        <v>0.42200000000000004</v>
      </c>
    </row>
    <row r="167" spans="1:1" x14ac:dyDescent="0.25">
      <c r="A167">
        <v>0.43200000000000005</v>
      </c>
    </row>
    <row r="168" spans="1:1" x14ac:dyDescent="0.25">
      <c r="A168">
        <v>0.442</v>
      </c>
    </row>
    <row r="169" spans="1:1" x14ac:dyDescent="0.25">
      <c r="A169">
        <v>0.45299999999999996</v>
      </c>
    </row>
    <row r="170" spans="1:1" x14ac:dyDescent="0.25">
      <c r="A170">
        <v>0.46399999999999997</v>
      </c>
    </row>
    <row r="171" spans="1:1" x14ac:dyDescent="0.25">
      <c r="A171">
        <v>0.47499999999999998</v>
      </c>
    </row>
    <row r="172" spans="1:1" x14ac:dyDescent="0.25">
      <c r="A172">
        <v>0.48699999999999999</v>
      </c>
    </row>
    <row r="173" spans="1:1" x14ac:dyDescent="0.25">
      <c r="A173">
        <v>0.499</v>
      </c>
    </row>
    <row r="174" spans="1:1" x14ac:dyDescent="0.25">
      <c r="A174">
        <v>0.51100000000000001</v>
      </c>
    </row>
    <row r="175" spans="1:1" x14ac:dyDescent="0.25">
      <c r="A175">
        <v>0.52299999999999991</v>
      </c>
    </row>
    <row r="176" spans="1:1" x14ac:dyDescent="0.25">
      <c r="A176">
        <v>0.53600000000000003</v>
      </c>
    </row>
    <row r="177" spans="1:1" x14ac:dyDescent="0.25">
      <c r="A177">
        <v>0.54900000000000004</v>
      </c>
    </row>
    <row r="178" spans="1:1" x14ac:dyDescent="0.25">
      <c r="A178">
        <v>0.56200000000000006</v>
      </c>
    </row>
    <row r="179" spans="1:1" x14ac:dyDescent="0.25">
      <c r="A179">
        <v>0.57599999999999996</v>
      </c>
    </row>
    <row r="180" spans="1:1" x14ac:dyDescent="0.25">
      <c r="A180">
        <v>0.59000000000000008</v>
      </c>
    </row>
    <row r="181" spans="1:1" x14ac:dyDescent="0.25">
      <c r="A181">
        <v>0.60399999999999998</v>
      </c>
    </row>
    <row r="182" spans="1:1" x14ac:dyDescent="0.25">
      <c r="A182">
        <v>0.61899999999999999</v>
      </c>
    </row>
    <row r="183" spans="1:1" x14ac:dyDescent="0.25">
      <c r="A183">
        <v>0.63400000000000001</v>
      </c>
    </row>
    <row r="184" spans="1:1" x14ac:dyDescent="0.25">
      <c r="A184">
        <v>0.64900000000000002</v>
      </c>
    </row>
    <row r="185" spans="1:1" x14ac:dyDescent="0.25">
      <c r="A185">
        <v>0.56200000000000006</v>
      </c>
    </row>
    <row r="186" spans="1:1" x14ac:dyDescent="0.25">
      <c r="A186">
        <v>0.57599999999999996</v>
      </c>
    </row>
    <row r="187" spans="1:1" x14ac:dyDescent="0.25">
      <c r="A187">
        <v>0.59000000000000008</v>
      </c>
    </row>
    <row r="188" spans="1:1" x14ac:dyDescent="0.25">
      <c r="A188">
        <v>0.60399999999999998</v>
      </c>
    </row>
    <row r="189" spans="1:1" x14ac:dyDescent="0.25">
      <c r="A189">
        <v>0.61899999999999999</v>
      </c>
    </row>
    <row r="190" spans="1:1" x14ac:dyDescent="0.25">
      <c r="A190">
        <v>0.63400000000000001</v>
      </c>
    </row>
    <row r="191" spans="1:1" x14ac:dyDescent="0.25">
      <c r="A191">
        <v>0.64900000000000002</v>
      </c>
    </row>
    <row r="192" spans="1:1" x14ac:dyDescent="0.25">
      <c r="A192">
        <v>0.66500000000000004</v>
      </c>
    </row>
    <row r="193" spans="1:1" x14ac:dyDescent="0.25">
      <c r="A193">
        <v>0.68099999999999994</v>
      </c>
    </row>
    <row r="194" spans="1:1" x14ac:dyDescent="0.25">
      <c r="A194">
        <v>0.69799999999999995</v>
      </c>
    </row>
    <row r="195" spans="1:1" x14ac:dyDescent="0.25">
      <c r="A195">
        <v>0.71500000000000008</v>
      </c>
    </row>
    <row r="196" spans="1:1" x14ac:dyDescent="0.25">
      <c r="A196">
        <v>0.73199999999999998</v>
      </c>
    </row>
    <row r="197" spans="1:1" x14ac:dyDescent="0.25">
      <c r="A197">
        <v>0.75</v>
      </c>
    </row>
    <row r="198" spans="1:1" x14ac:dyDescent="0.25">
      <c r="A198">
        <v>0.76800000000000002</v>
      </c>
    </row>
    <row r="199" spans="1:1" x14ac:dyDescent="0.25">
      <c r="A199">
        <v>0.78700000000000003</v>
      </c>
    </row>
    <row r="200" spans="1:1" x14ac:dyDescent="0.25">
      <c r="A200">
        <v>0.80599999999999983</v>
      </c>
    </row>
    <row r="201" spans="1:1" x14ac:dyDescent="0.25">
      <c r="A201">
        <v>0.82499999999999996</v>
      </c>
    </row>
    <row r="202" spans="1:1" x14ac:dyDescent="0.25">
      <c r="A202">
        <v>0.84499999999999997</v>
      </c>
    </row>
    <row r="203" spans="1:1" x14ac:dyDescent="0.25">
      <c r="A203">
        <v>0.86599999999999999</v>
      </c>
    </row>
    <row r="204" spans="1:1" x14ac:dyDescent="0.25">
      <c r="A204">
        <v>0.88700000000000012</v>
      </c>
    </row>
    <row r="205" spans="1:1" x14ac:dyDescent="0.25">
      <c r="A205">
        <v>0.90900000000000003</v>
      </c>
    </row>
    <row r="206" spans="1:1" x14ac:dyDescent="0.25">
      <c r="A206">
        <v>0.93099999999999983</v>
      </c>
    </row>
    <row r="207" spans="1:1" x14ac:dyDescent="0.25">
      <c r="A207">
        <v>0.95299999999999996</v>
      </c>
    </row>
    <row r="208" spans="1:1" x14ac:dyDescent="0.25">
      <c r="A208">
        <v>0.97599999999999998</v>
      </c>
    </row>
    <row r="209" spans="1:1" x14ac:dyDescent="0.25">
      <c r="A209">
        <v>1</v>
      </c>
    </row>
    <row r="210" spans="1:1" x14ac:dyDescent="0.25">
      <c r="A210">
        <v>1.02</v>
      </c>
    </row>
    <row r="211" spans="1:1" x14ac:dyDescent="0.25">
      <c r="A211">
        <v>1.05</v>
      </c>
    </row>
    <row r="212" spans="1:1" x14ac:dyDescent="0.25">
      <c r="A212">
        <v>1.0699999999999998</v>
      </c>
    </row>
    <row r="213" spans="1:1" x14ac:dyDescent="0.25">
      <c r="A213">
        <v>1.1000000000000001</v>
      </c>
    </row>
    <row r="214" spans="1:1" x14ac:dyDescent="0.25">
      <c r="A214">
        <v>1.1300000000000001</v>
      </c>
    </row>
    <row r="215" spans="1:1" x14ac:dyDescent="0.25">
      <c r="A215">
        <v>1.1499999999999999</v>
      </c>
    </row>
    <row r="216" spans="1:1" x14ac:dyDescent="0.25">
      <c r="A216">
        <v>1.1800000000000002</v>
      </c>
    </row>
    <row r="217" spans="1:1" x14ac:dyDescent="0.25">
      <c r="A217">
        <v>1.21</v>
      </c>
    </row>
    <row r="218" spans="1:1" x14ac:dyDescent="0.25">
      <c r="A218">
        <v>1.24</v>
      </c>
    </row>
    <row r="219" spans="1:1" x14ac:dyDescent="0.25">
      <c r="A219">
        <v>1.27</v>
      </c>
    </row>
    <row r="220" spans="1:1" x14ac:dyDescent="0.25">
      <c r="A220">
        <v>1.3</v>
      </c>
    </row>
    <row r="221" spans="1:1" x14ac:dyDescent="0.25">
      <c r="A221">
        <v>1.33</v>
      </c>
    </row>
    <row r="222" spans="1:1" x14ac:dyDescent="0.25">
      <c r="A222">
        <v>1.3699999999999999</v>
      </c>
    </row>
    <row r="223" spans="1:1" x14ac:dyDescent="0.25">
      <c r="A223">
        <v>1.4</v>
      </c>
    </row>
    <row r="224" spans="1:1" x14ac:dyDescent="0.25">
      <c r="A224">
        <v>1.4300000000000002</v>
      </c>
    </row>
    <row r="225" spans="1:1" x14ac:dyDescent="0.25">
      <c r="A225">
        <v>1.47</v>
      </c>
    </row>
    <row r="226" spans="1:1" x14ac:dyDescent="0.25">
      <c r="A226">
        <v>1.5</v>
      </c>
    </row>
    <row r="227" spans="1:1" x14ac:dyDescent="0.25">
      <c r="A227">
        <v>1.54</v>
      </c>
    </row>
    <row r="228" spans="1:1" x14ac:dyDescent="0.25">
      <c r="A228">
        <v>1.58</v>
      </c>
    </row>
    <row r="229" spans="1:1" x14ac:dyDescent="0.25">
      <c r="A229">
        <v>1.6199999999999999</v>
      </c>
    </row>
    <row r="230" spans="1:1" x14ac:dyDescent="0.25">
      <c r="A230">
        <v>1.65</v>
      </c>
    </row>
    <row r="231" spans="1:1" x14ac:dyDescent="0.25">
      <c r="A231">
        <v>1.69</v>
      </c>
    </row>
    <row r="232" spans="1:1" x14ac:dyDescent="0.25">
      <c r="A232">
        <v>1.7399999999999998</v>
      </c>
    </row>
    <row r="233" spans="1:1" x14ac:dyDescent="0.25">
      <c r="A233">
        <v>1.78</v>
      </c>
    </row>
    <row r="234" spans="1:1" x14ac:dyDescent="0.25">
      <c r="A234">
        <v>1.8199999999999998</v>
      </c>
    </row>
    <row r="235" spans="1:1" x14ac:dyDescent="0.25">
      <c r="A235">
        <v>1.8699999999999999</v>
      </c>
    </row>
    <row r="236" spans="1:1" x14ac:dyDescent="0.25">
      <c r="A236">
        <v>1.9100000000000001</v>
      </c>
    </row>
    <row r="237" spans="1:1" x14ac:dyDescent="0.25">
      <c r="A237">
        <v>1.9600000000000002</v>
      </c>
    </row>
    <row r="238" spans="1:1" x14ac:dyDescent="0.25">
      <c r="A238">
        <v>2</v>
      </c>
    </row>
    <row r="239" spans="1:1" x14ac:dyDescent="0.25">
      <c r="A239">
        <v>2.0499999999999998</v>
      </c>
    </row>
    <row r="240" spans="1:1" x14ac:dyDescent="0.25">
      <c r="A240">
        <v>2.1</v>
      </c>
    </row>
    <row r="241" spans="1:1" x14ac:dyDescent="0.25">
      <c r="A241">
        <v>2.15</v>
      </c>
    </row>
    <row r="242" spans="1:1" x14ac:dyDescent="0.25">
      <c r="A242">
        <v>2.21</v>
      </c>
    </row>
    <row r="243" spans="1:1" x14ac:dyDescent="0.25">
      <c r="A243">
        <v>2.2600000000000002</v>
      </c>
    </row>
    <row r="244" spans="1:1" x14ac:dyDescent="0.25">
      <c r="A244">
        <v>2.3199999999999998</v>
      </c>
    </row>
    <row r="245" spans="1:1" x14ac:dyDescent="0.25">
      <c r="A245">
        <v>2.37</v>
      </c>
    </row>
    <row r="246" spans="1:1" x14ac:dyDescent="0.25">
      <c r="A246">
        <v>2.4300000000000002</v>
      </c>
    </row>
    <row r="247" spans="1:1" x14ac:dyDescent="0.25">
      <c r="A247">
        <v>2.4899999999999998</v>
      </c>
    </row>
    <row r="248" spans="1:1" x14ac:dyDescent="0.25">
      <c r="A248">
        <v>2.5499999999999998</v>
      </c>
    </row>
    <row r="249" spans="1:1" x14ac:dyDescent="0.25">
      <c r="A249">
        <v>2.6100000000000003</v>
      </c>
    </row>
    <row r="250" spans="1:1" x14ac:dyDescent="0.25">
      <c r="A250">
        <v>2.67</v>
      </c>
    </row>
    <row r="251" spans="1:1" x14ac:dyDescent="0.25">
      <c r="A251">
        <v>2.7399999999999998</v>
      </c>
    </row>
    <row r="252" spans="1:1" x14ac:dyDescent="0.25">
      <c r="A252">
        <v>2.8</v>
      </c>
    </row>
    <row r="253" spans="1:1" x14ac:dyDescent="0.25">
      <c r="A253">
        <v>2.87</v>
      </c>
    </row>
    <row r="254" spans="1:1" x14ac:dyDescent="0.25">
      <c r="A254">
        <v>2.94</v>
      </c>
    </row>
    <row r="255" spans="1:1" x14ac:dyDescent="0.25">
      <c r="A255">
        <v>3.0100000000000002</v>
      </c>
    </row>
    <row r="256" spans="1:1" x14ac:dyDescent="0.25">
      <c r="A256">
        <v>3.09</v>
      </c>
    </row>
    <row r="257" spans="1:1" x14ac:dyDescent="0.25">
      <c r="A257">
        <v>3.16</v>
      </c>
    </row>
    <row r="258" spans="1:1" x14ac:dyDescent="0.25">
      <c r="A258">
        <v>3.2399999999999998</v>
      </c>
    </row>
    <row r="259" spans="1:1" x14ac:dyDescent="0.25">
      <c r="A259">
        <v>3.3200000000000003</v>
      </c>
    </row>
    <row r="260" spans="1:1" x14ac:dyDescent="0.25">
      <c r="A260">
        <v>3.4</v>
      </c>
    </row>
    <row r="261" spans="1:1" x14ac:dyDescent="0.25">
      <c r="A261">
        <v>3.4799999999999995</v>
      </c>
    </row>
    <row r="262" spans="1:1" x14ac:dyDescent="0.25">
      <c r="A262">
        <v>3.5700000000000003</v>
      </c>
    </row>
    <row r="263" spans="1:1" x14ac:dyDescent="0.25">
      <c r="A263">
        <v>3.65</v>
      </c>
    </row>
    <row r="264" spans="1:1" x14ac:dyDescent="0.25">
      <c r="A264">
        <v>3.7399999999999998</v>
      </c>
    </row>
    <row r="265" spans="1:1" x14ac:dyDescent="0.25">
      <c r="A265">
        <v>3.8299999999999996</v>
      </c>
    </row>
    <row r="266" spans="1:1" x14ac:dyDescent="0.25">
      <c r="A266">
        <v>3.9200000000000004</v>
      </c>
    </row>
    <row r="267" spans="1:1" x14ac:dyDescent="0.25">
      <c r="A267">
        <v>4.0200000000000005</v>
      </c>
    </row>
    <row r="268" spans="1:1" x14ac:dyDescent="0.25">
      <c r="A268">
        <v>4.12</v>
      </c>
    </row>
    <row r="269" spans="1:1" x14ac:dyDescent="0.25">
      <c r="A269">
        <v>4.2200000000000006</v>
      </c>
    </row>
    <row r="270" spans="1:1" x14ac:dyDescent="0.25">
      <c r="A270">
        <v>4.32</v>
      </c>
    </row>
    <row r="271" spans="1:1" x14ac:dyDescent="0.25">
      <c r="A271">
        <v>4.42</v>
      </c>
    </row>
    <row r="272" spans="1:1" x14ac:dyDescent="0.25">
      <c r="A272">
        <v>4.5299999999999994</v>
      </c>
    </row>
    <row r="273" spans="1:1" x14ac:dyDescent="0.25">
      <c r="A273">
        <v>4.6399999999999997</v>
      </c>
    </row>
    <row r="274" spans="1:1" x14ac:dyDescent="0.25">
      <c r="A274">
        <v>4.75</v>
      </c>
    </row>
    <row r="275" spans="1:1" x14ac:dyDescent="0.25">
      <c r="A275">
        <v>4.87</v>
      </c>
    </row>
    <row r="276" spans="1:1" x14ac:dyDescent="0.25">
      <c r="A276">
        <v>4.99</v>
      </c>
    </row>
    <row r="277" spans="1:1" x14ac:dyDescent="0.25">
      <c r="A277">
        <v>5.1100000000000003</v>
      </c>
    </row>
    <row r="278" spans="1:1" x14ac:dyDescent="0.25">
      <c r="A278">
        <v>5.2299999999999995</v>
      </c>
    </row>
    <row r="279" spans="1:1" x14ac:dyDescent="0.25">
      <c r="A279">
        <v>5.36</v>
      </c>
    </row>
    <row r="280" spans="1:1" x14ac:dyDescent="0.25">
      <c r="A280">
        <v>5.49</v>
      </c>
    </row>
    <row r="281" spans="1:1" x14ac:dyDescent="0.25">
      <c r="A281">
        <v>5.62</v>
      </c>
    </row>
    <row r="282" spans="1:1" x14ac:dyDescent="0.25">
      <c r="A282">
        <v>5.76</v>
      </c>
    </row>
    <row r="283" spans="1:1" x14ac:dyDescent="0.25">
      <c r="A283">
        <v>5.9</v>
      </c>
    </row>
    <row r="284" spans="1:1" x14ac:dyDescent="0.25">
      <c r="A284">
        <v>6.04</v>
      </c>
    </row>
    <row r="285" spans="1:1" x14ac:dyDescent="0.25">
      <c r="A285">
        <v>6.1899999999999995</v>
      </c>
    </row>
    <row r="286" spans="1:1" x14ac:dyDescent="0.25">
      <c r="A286">
        <v>6.34</v>
      </c>
    </row>
    <row r="287" spans="1:1" x14ac:dyDescent="0.25">
      <c r="A287">
        <v>6.49</v>
      </c>
    </row>
    <row r="288" spans="1:1" x14ac:dyDescent="0.25">
      <c r="A288">
        <v>5.62</v>
      </c>
    </row>
    <row r="289" spans="1:1" x14ac:dyDescent="0.25">
      <c r="A289">
        <v>5.76</v>
      </c>
    </row>
    <row r="290" spans="1:1" x14ac:dyDescent="0.25">
      <c r="A290">
        <v>5.9</v>
      </c>
    </row>
    <row r="291" spans="1:1" x14ac:dyDescent="0.25">
      <c r="A291">
        <v>6.04</v>
      </c>
    </row>
    <row r="292" spans="1:1" x14ac:dyDescent="0.25">
      <c r="A292">
        <v>6.1899999999999995</v>
      </c>
    </row>
    <row r="293" spans="1:1" x14ac:dyDescent="0.25">
      <c r="A293">
        <v>6.34</v>
      </c>
    </row>
    <row r="294" spans="1:1" x14ac:dyDescent="0.25">
      <c r="A294">
        <v>6.49</v>
      </c>
    </row>
    <row r="295" spans="1:1" x14ac:dyDescent="0.25">
      <c r="A295">
        <v>6.65</v>
      </c>
    </row>
    <row r="296" spans="1:1" x14ac:dyDescent="0.25">
      <c r="A296">
        <v>6.81</v>
      </c>
    </row>
    <row r="297" spans="1:1" x14ac:dyDescent="0.25">
      <c r="A297">
        <v>6.9799999999999995</v>
      </c>
    </row>
    <row r="298" spans="1:1" x14ac:dyDescent="0.25">
      <c r="A298">
        <v>7.15</v>
      </c>
    </row>
    <row r="299" spans="1:1" x14ac:dyDescent="0.25">
      <c r="A299">
        <v>7.32</v>
      </c>
    </row>
    <row r="300" spans="1:1" x14ac:dyDescent="0.25">
      <c r="A300">
        <v>7.5</v>
      </c>
    </row>
    <row r="301" spans="1:1" x14ac:dyDescent="0.25">
      <c r="A301">
        <v>7.68</v>
      </c>
    </row>
    <row r="302" spans="1:1" x14ac:dyDescent="0.25">
      <c r="A302">
        <v>7.87</v>
      </c>
    </row>
    <row r="303" spans="1:1" x14ac:dyDescent="0.25">
      <c r="A303">
        <v>8.0599999999999987</v>
      </c>
    </row>
    <row r="304" spans="1:1" x14ac:dyDescent="0.25">
      <c r="A304">
        <v>8.25</v>
      </c>
    </row>
    <row r="305" spans="1:1" x14ac:dyDescent="0.25">
      <c r="A305">
        <v>8.4499999999999993</v>
      </c>
    </row>
    <row r="306" spans="1:1" x14ac:dyDescent="0.25">
      <c r="A306">
        <v>8.66</v>
      </c>
    </row>
    <row r="307" spans="1:1" x14ac:dyDescent="0.25">
      <c r="A307">
        <v>8.870000000000001</v>
      </c>
    </row>
    <row r="308" spans="1:1" x14ac:dyDescent="0.25">
      <c r="A308">
        <v>9.09</v>
      </c>
    </row>
    <row r="309" spans="1:1" x14ac:dyDescent="0.25">
      <c r="A309">
        <v>9.3099999999999987</v>
      </c>
    </row>
    <row r="310" spans="1:1" x14ac:dyDescent="0.25">
      <c r="A310">
        <v>9.5299999999999994</v>
      </c>
    </row>
    <row r="311" spans="1:1" x14ac:dyDescent="0.25">
      <c r="A311">
        <v>9.76</v>
      </c>
    </row>
    <row r="312" spans="1:1" x14ac:dyDescent="0.25">
      <c r="A312">
        <v>10</v>
      </c>
    </row>
    <row r="313" spans="1:1" x14ac:dyDescent="0.25">
      <c r="A313">
        <v>10.199999999999999</v>
      </c>
    </row>
    <row r="314" spans="1:1" x14ac:dyDescent="0.25">
      <c r="A314">
        <v>10.5</v>
      </c>
    </row>
    <row r="315" spans="1:1" x14ac:dyDescent="0.25">
      <c r="A315">
        <v>10.7</v>
      </c>
    </row>
    <row r="316" spans="1:1" x14ac:dyDescent="0.25">
      <c r="A316">
        <v>11</v>
      </c>
    </row>
    <row r="317" spans="1:1" x14ac:dyDescent="0.25">
      <c r="A317">
        <v>11.3</v>
      </c>
    </row>
    <row r="318" spans="1:1" x14ac:dyDescent="0.25">
      <c r="A318">
        <v>11.5</v>
      </c>
    </row>
    <row r="319" spans="1:1" x14ac:dyDescent="0.25">
      <c r="A319">
        <v>11.8</v>
      </c>
    </row>
    <row r="320" spans="1:1" x14ac:dyDescent="0.25">
      <c r="A320">
        <v>12.1</v>
      </c>
    </row>
    <row r="321" spans="1:1" x14ac:dyDescent="0.25">
      <c r="A321">
        <v>12.4</v>
      </c>
    </row>
    <row r="322" spans="1:1" x14ac:dyDescent="0.25">
      <c r="A322">
        <v>12.7</v>
      </c>
    </row>
    <row r="323" spans="1:1" x14ac:dyDescent="0.25">
      <c r="A323">
        <v>13</v>
      </c>
    </row>
    <row r="324" spans="1:1" x14ac:dyDescent="0.25">
      <c r="A324">
        <v>13.3</v>
      </c>
    </row>
    <row r="325" spans="1:1" x14ac:dyDescent="0.25">
      <c r="A325">
        <v>13.7</v>
      </c>
    </row>
    <row r="326" spans="1:1" x14ac:dyDescent="0.25">
      <c r="A326">
        <v>14</v>
      </c>
    </row>
    <row r="327" spans="1:1" x14ac:dyDescent="0.25">
      <c r="A327">
        <v>14.3</v>
      </c>
    </row>
    <row r="328" spans="1:1" x14ac:dyDescent="0.25">
      <c r="A328">
        <v>14.7</v>
      </c>
    </row>
    <row r="329" spans="1:1" x14ac:dyDescent="0.25">
      <c r="A329">
        <v>15</v>
      </c>
    </row>
    <row r="330" spans="1:1" x14ac:dyDescent="0.25">
      <c r="A330">
        <v>15.4</v>
      </c>
    </row>
    <row r="331" spans="1:1" x14ac:dyDescent="0.25">
      <c r="A331">
        <v>15.8</v>
      </c>
    </row>
    <row r="332" spans="1:1" x14ac:dyDescent="0.25">
      <c r="A332">
        <v>16.2</v>
      </c>
    </row>
    <row r="333" spans="1:1" x14ac:dyDescent="0.25">
      <c r="A333">
        <v>16.5</v>
      </c>
    </row>
    <row r="334" spans="1:1" x14ac:dyDescent="0.25">
      <c r="A334">
        <v>16.899999999999999</v>
      </c>
    </row>
    <row r="335" spans="1:1" x14ac:dyDescent="0.25">
      <c r="A335">
        <v>17.399999999999999</v>
      </c>
    </row>
    <row r="336" spans="1:1" x14ac:dyDescent="0.25">
      <c r="A336">
        <v>17.8</v>
      </c>
    </row>
    <row r="337" spans="1:1" x14ac:dyDescent="0.25">
      <c r="A337">
        <v>18.2</v>
      </c>
    </row>
    <row r="338" spans="1:1" x14ac:dyDescent="0.25">
      <c r="A338">
        <v>18.7</v>
      </c>
    </row>
    <row r="339" spans="1:1" x14ac:dyDescent="0.25">
      <c r="A339">
        <v>19.100000000000001</v>
      </c>
    </row>
    <row r="340" spans="1:1" x14ac:dyDescent="0.25">
      <c r="A340">
        <v>19.600000000000001</v>
      </c>
    </row>
    <row r="341" spans="1:1" x14ac:dyDescent="0.25">
      <c r="A341">
        <v>20</v>
      </c>
    </row>
    <row r="342" spans="1:1" x14ac:dyDescent="0.25">
      <c r="A342">
        <v>20.5</v>
      </c>
    </row>
    <row r="343" spans="1:1" x14ac:dyDescent="0.25">
      <c r="A343">
        <v>21</v>
      </c>
    </row>
    <row r="344" spans="1:1" x14ac:dyDescent="0.25">
      <c r="A344">
        <v>21.5</v>
      </c>
    </row>
    <row r="345" spans="1:1" x14ac:dyDescent="0.25">
      <c r="A345">
        <v>22.1</v>
      </c>
    </row>
    <row r="346" spans="1:1" x14ac:dyDescent="0.25">
      <c r="A346">
        <v>22.6</v>
      </c>
    </row>
    <row r="347" spans="1:1" x14ac:dyDescent="0.25">
      <c r="A347">
        <v>23.2</v>
      </c>
    </row>
    <row r="348" spans="1:1" x14ac:dyDescent="0.25">
      <c r="A348">
        <v>23.7</v>
      </c>
    </row>
    <row r="349" spans="1:1" x14ac:dyDescent="0.25">
      <c r="A349">
        <v>24.3</v>
      </c>
    </row>
    <row r="350" spans="1:1" x14ac:dyDescent="0.25">
      <c r="A350">
        <v>24.9</v>
      </c>
    </row>
    <row r="351" spans="1:1" x14ac:dyDescent="0.25">
      <c r="A351">
        <v>25.5</v>
      </c>
    </row>
    <row r="352" spans="1:1" x14ac:dyDescent="0.25">
      <c r="A352">
        <v>26.1</v>
      </c>
    </row>
    <row r="353" spans="1:1" x14ac:dyDescent="0.25">
      <c r="A353">
        <v>26.7</v>
      </c>
    </row>
    <row r="354" spans="1:1" x14ac:dyDescent="0.25">
      <c r="A354">
        <v>27.4</v>
      </c>
    </row>
    <row r="355" spans="1:1" x14ac:dyDescent="0.25">
      <c r="A355">
        <v>28</v>
      </c>
    </row>
    <row r="356" spans="1:1" x14ac:dyDescent="0.25">
      <c r="A356">
        <v>28.7</v>
      </c>
    </row>
    <row r="357" spans="1:1" x14ac:dyDescent="0.25">
      <c r="A357">
        <v>29.4</v>
      </c>
    </row>
    <row r="358" spans="1:1" x14ac:dyDescent="0.25">
      <c r="A358">
        <v>30.1</v>
      </c>
    </row>
    <row r="359" spans="1:1" x14ac:dyDescent="0.25">
      <c r="A359">
        <v>30.9</v>
      </c>
    </row>
    <row r="360" spans="1:1" x14ac:dyDescent="0.25">
      <c r="A360">
        <v>31.6</v>
      </c>
    </row>
    <row r="361" spans="1:1" x14ac:dyDescent="0.25">
      <c r="A361">
        <v>32.4</v>
      </c>
    </row>
    <row r="362" spans="1:1" x14ac:dyDescent="0.25">
      <c r="A362">
        <v>33.200000000000003</v>
      </c>
    </row>
    <row r="363" spans="1:1" x14ac:dyDescent="0.25">
      <c r="A363">
        <v>34</v>
      </c>
    </row>
    <row r="364" spans="1:1" x14ac:dyDescent="0.25">
      <c r="A364">
        <v>34.799999999999997</v>
      </c>
    </row>
    <row r="365" spans="1:1" x14ac:dyDescent="0.25">
      <c r="A365">
        <v>35.700000000000003</v>
      </c>
    </row>
    <row r="366" spans="1:1" x14ac:dyDescent="0.25">
      <c r="A366">
        <v>36.5</v>
      </c>
    </row>
    <row r="367" spans="1:1" x14ac:dyDescent="0.25">
      <c r="A367">
        <v>37.4</v>
      </c>
    </row>
    <row r="368" spans="1:1" x14ac:dyDescent="0.25">
      <c r="A368">
        <v>38.299999999999997</v>
      </c>
    </row>
    <row r="369" spans="1:1" x14ac:dyDescent="0.25">
      <c r="A369">
        <v>39.200000000000003</v>
      </c>
    </row>
    <row r="370" spans="1:1" x14ac:dyDescent="0.25">
      <c r="A370">
        <v>40.200000000000003</v>
      </c>
    </row>
    <row r="371" spans="1:1" x14ac:dyDescent="0.25">
      <c r="A371">
        <v>41.2</v>
      </c>
    </row>
    <row r="372" spans="1:1" x14ac:dyDescent="0.25">
      <c r="A372">
        <v>42.2</v>
      </c>
    </row>
    <row r="373" spans="1:1" x14ac:dyDescent="0.25">
      <c r="A373">
        <v>43.2</v>
      </c>
    </row>
    <row r="374" spans="1:1" x14ac:dyDescent="0.25">
      <c r="A374">
        <v>44.2</v>
      </c>
    </row>
    <row r="375" spans="1:1" x14ac:dyDescent="0.25">
      <c r="A375">
        <v>45.3</v>
      </c>
    </row>
    <row r="376" spans="1:1" x14ac:dyDescent="0.25">
      <c r="A376">
        <v>46.4</v>
      </c>
    </row>
    <row r="377" spans="1:1" x14ac:dyDescent="0.25">
      <c r="A377">
        <v>47.5</v>
      </c>
    </row>
    <row r="378" spans="1:1" x14ac:dyDescent="0.25">
      <c r="A378">
        <v>48.7</v>
      </c>
    </row>
    <row r="379" spans="1:1" x14ac:dyDescent="0.25">
      <c r="A379">
        <v>49.9</v>
      </c>
    </row>
    <row r="380" spans="1:1" x14ac:dyDescent="0.25">
      <c r="A380">
        <v>51.1</v>
      </c>
    </row>
    <row r="381" spans="1:1" x14ac:dyDescent="0.25">
      <c r="A381">
        <v>52.3</v>
      </c>
    </row>
    <row r="382" spans="1:1" x14ac:dyDescent="0.25">
      <c r="A382">
        <v>53.6</v>
      </c>
    </row>
    <row r="383" spans="1:1" x14ac:dyDescent="0.25">
      <c r="A383">
        <v>54.9</v>
      </c>
    </row>
    <row r="384" spans="1:1" x14ac:dyDescent="0.25">
      <c r="A384">
        <v>56.2</v>
      </c>
    </row>
    <row r="385" spans="1:1" x14ac:dyDescent="0.25">
      <c r="A385">
        <v>57.6</v>
      </c>
    </row>
    <row r="386" spans="1:1" x14ac:dyDescent="0.25">
      <c r="A386">
        <v>59</v>
      </c>
    </row>
    <row r="387" spans="1:1" x14ac:dyDescent="0.25">
      <c r="A387">
        <v>60.4</v>
      </c>
    </row>
    <row r="388" spans="1:1" x14ac:dyDescent="0.25">
      <c r="A388">
        <v>61.9</v>
      </c>
    </row>
    <row r="389" spans="1:1" x14ac:dyDescent="0.25">
      <c r="A389">
        <v>63.4</v>
      </c>
    </row>
    <row r="390" spans="1:1" x14ac:dyDescent="0.25">
      <c r="A390">
        <v>64.900000000000006</v>
      </c>
    </row>
    <row r="391" spans="1:1" x14ac:dyDescent="0.25">
      <c r="A391">
        <v>56.2</v>
      </c>
    </row>
    <row r="392" spans="1:1" x14ac:dyDescent="0.25">
      <c r="A392">
        <v>57.6</v>
      </c>
    </row>
    <row r="393" spans="1:1" x14ac:dyDescent="0.25">
      <c r="A393">
        <v>59</v>
      </c>
    </row>
    <row r="394" spans="1:1" x14ac:dyDescent="0.25">
      <c r="A394">
        <v>60.4</v>
      </c>
    </row>
    <row r="395" spans="1:1" x14ac:dyDescent="0.25">
      <c r="A395">
        <v>61.9</v>
      </c>
    </row>
    <row r="396" spans="1:1" x14ac:dyDescent="0.25">
      <c r="A396">
        <v>63.4</v>
      </c>
    </row>
    <row r="397" spans="1:1" x14ac:dyDescent="0.25">
      <c r="A397">
        <v>64.900000000000006</v>
      </c>
    </row>
    <row r="398" spans="1:1" x14ac:dyDescent="0.25">
      <c r="A398">
        <v>66.5</v>
      </c>
    </row>
    <row r="399" spans="1:1" x14ac:dyDescent="0.25">
      <c r="A399">
        <v>68.099999999999994</v>
      </c>
    </row>
    <row r="400" spans="1:1" x14ac:dyDescent="0.25">
      <c r="A400">
        <v>69.8</v>
      </c>
    </row>
    <row r="401" spans="1:1" x14ac:dyDescent="0.25">
      <c r="A401">
        <v>71.5</v>
      </c>
    </row>
    <row r="402" spans="1:1" x14ac:dyDescent="0.25">
      <c r="A402">
        <v>73.2</v>
      </c>
    </row>
    <row r="403" spans="1:1" x14ac:dyDescent="0.25">
      <c r="A403">
        <v>75</v>
      </c>
    </row>
    <row r="404" spans="1:1" x14ac:dyDescent="0.25">
      <c r="A404">
        <v>76.8</v>
      </c>
    </row>
    <row r="405" spans="1:1" x14ac:dyDescent="0.25">
      <c r="A405">
        <v>78.7</v>
      </c>
    </row>
    <row r="406" spans="1:1" x14ac:dyDescent="0.25">
      <c r="A406">
        <v>80.599999999999994</v>
      </c>
    </row>
    <row r="407" spans="1:1" x14ac:dyDescent="0.25">
      <c r="A407">
        <v>82.5</v>
      </c>
    </row>
    <row r="408" spans="1:1" x14ac:dyDescent="0.25">
      <c r="A408">
        <v>84.5</v>
      </c>
    </row>
    <row r="409" spans="1:1" x14ac:dyDescent="0.25">
      <c r="A409">
        <v>86.6</v>
      </c>
    </row>
    <row r="410" spans="1:1" x14ac:dyDescent="0.25">
      <c r="A410">
        <v>88.7</v>
      </c>
    </row>
    <row r="411" spans="1:1" x14ac:dyDescent="0.25">
      <c r="A411">
        <v>90.9</v>
      </c>
    </row>
    <row r="412" spans="1:1" x14ac:dyDescent="0.25">
      <c r="A412">
        <v>93.1</v>
      </c>
    </row>
    <row r="413" spans="1:1" x14ac:dyDescent="0.25">
      <c r="A413">
        <v>95.3</v>
      </c>
    </row>
    <row r="414" spans="1:1" x14ac:dyDescent="0.25">
      <c r="A414">
        <v>97.6</v>
      </c>
    </row>
    <row r="415" spans="1:1" x14ac:dyDescent="0.25">
      <c r="A415" s="10">
        <v>100</v>
      </c>
    </row>
    <row r="416" spans="1:1" x14ac:dyDescent="0.25">
      <c r="A416" s="10">
        <v>102</v>
      </c>
    </row>
    <row r="417" spans="1:1" x14ac:dyDescent="0.25">
      <c r="A417" s="10">
        <v>105</v>
      </c>
    </row>
    <row r="418" spans="1:1" x14ac:dyDescent="0.25">
      <c r="A418" s="10">
        <v>107</v>
      </c>
    </row>
    <row r="419" spans="1:1" x14ac:dyDescent="0.25">
      <c r="A419" s="10">
        <v>110</v>
      </c>
    </row>
    <row r="420" spans="1:1" x14ac:dyDescent="0.25">
      <c r="A420" s="10">
        <v>113</v>
      </c>
    </row>
    <row r="421" spans="1:1" x14ac:dyDescent="0.25">
      <c r="A421" s="10">
        <v>115</v>
      </c>
    </row>
    <row r="422" spans="1:1" x14ac:dyDescent="0.25">
      <c r="A422" s="10">
        <v>118</v>
      </c>
    </row>
    <row r="423" spans="1:1" x14ac:dyDescent="0.25">
      <c r="A423" s="10">
        <v>121</v>
      </c>
    </row>
    <row r="424" spans="1:1" x14ac:dyDescent="0.25">
      <c r="A424" s="10">
        <v>124</v>
      </c>
    </row>
    <row r="425" spans="1:1" x14ac:dyDescent="0.25">
      <c r="A425" s="10">
        <v>127</v>
      </c>
    </row>
    <row r="426" spans="1:1" x14ac:dyDescent="0.25">
      <c r="A426" s="10">
        <v>130</v>
      </c>
    </row>
    <row r="427" spans="1:1" x14ac:dyDescent="0.25">
      <c r="A427" s="10">
        <v>133</v>
      </c>
    </row>
    <row r="428" spans="1:1" x14ac:dyDescent="0.25">
      <c r="A428" s="10">
        <v>137</v>
      </c>
    </row>
    <row r="429" spans="1:1" x14ac:dyDescent="0.25">
      <c r="A429" s="10">
        <v>140</v>
      </c>
    </row>
    <row r="430" spans="1:1" x14ac:dyDescent="0.25">
      <c r="A430" s="10">
        <v>143</v>
      </c>
    </row>
    <row r="431" spans="1:1" x14ac:dyDescent="0.25">
      <c r="A431" s="10">
        <v>147</v>
      </c>
    </row>
    <row r="432" spans="1:1" x14ac:dyDescent="0.25">
      <c r="A432" s="10">
        <v>150</v>
      </c>
    </row>
    <row r="433" spans="1:1" x14ac:dyDescent="0.25">
      <c r="A433" s="10">
        <v>154</v>
      </c>
    </row>
    <row r="434" spans="1:1" x14ac:dyDescent="0.25">
      <c r="A434" s="10">
        <v>158</v>
      </c>
    </row>
    <row r="435" spans="1:1" x14ac:dyDescent="0.25">
      <c r="A435" s="10">
        <v>162</v>
      </c>
    </row>
    <row r="436" spans="1:1" x14ac:dyDescent="0.25">
      <c r="A436" s="10">
        <v>165</v>
      </c>
    </row>
    <row r="437" spans="1:1" x14ac:dyDescent="0.25">
      <c r="A437" s="10">
        <v>169</v>
      </c>
    </row>
    <row r="438" spans="1:1" x14ac:dyDescent="0.25">
      <c r="A438" s="10">
        <v>174</v>
      </c>
    </row>
    <row r="439" spans="1:1" x14ac:dyDescent="0.25">
      <c r="A439" s="10">
        <v>178</v>
      </c>
    </row>
    <row r="440" spans="1:1" x14ac:dyDescent="0.25">
      <c r="A440" s="10">
        <v>182</v>
      </c>
    </row>
    <row r="441" spans="1:1" x14ac:dyDescent="0.25">
      <c r="A441" s="10">
        <v>187</v>
      </c>
    </row>
    <row r="442" spans="1:1" x14ac:dyDescent="0.25">
      <c r="A442" s="10">
        <v>191</v>
      </c>
    </row>
    <row r="443" spans="1:1" x14ac:dyDescent="0.25">
      <c r="A443" s="10">
        <v>196</v>
      </c>
    </row>
    <row r="444" spans="1:1" x14ac:dyDescent="0.25">
      <c r="A444" s="10">
        <v>200</v>
      </c>
    </row>
    <row r="445" spans="1:1" x14ac:dyDescent="0.25">
      <c r="A445" s="10">
        <v>205</v>
      </c>
    </row>
    <row r="446" spans="1:1" x14ac:dyDescent="0.25">
      <c r="A446" s="10">
        <v>210</v>
      </c>
    </row>
    <row r="447" spans="1:1" x14ac:dyDescent="0.25">
      <c r="A447" s="10">
        <v>215</v>
      </c>
    </row>
    <row r="448" spans="1:1" x14ac:dyDescent="0.25">
      <c r="A448" s="10">
        <v>221</v>
      </c>
    </row>
    <row r="449" spans="1:1" x14ac:dyDescent="0.25">
      <c r="A449" s="10">
        <v>226</v>
      </c>
    </row>
    <row r="450" spans="1:1" x14ac:dyDescent="0.25">
      <c r="A450" s="10">
        <v>232</v>
      </c>
    </row>
    <row r="451" spans="1:1" x14ac:dyDescent="0.25">
      <c r="A451" s="10">
        <v>237</v>
      </c>
    </row>
    <row r="452" spans="1:1" x14ac:dyDescent="0.25">
      <c r="A452" s="10">
        <v>243</v>
      </c>
    </row>
    <row r="453" spans="1:1" x14ac:dyDescent="0.25">
      <c r="A453" s="10">
        <v>249</v>
      </c>
    </row>
    <row r="454" spans="1:1" x14ac:dyDescent="0.25">
      <c r="A454" s="10">
        <v>255</v>
      </c>
    </row>
    <row r="455" spans="1:1" x14ac:dyDescent="0.25">
      <c r="A455" s="10">
        <v>261</v>
      </c>
    </row>
    <row r="456" spans="1:1" x14ac:dyDescent="0.25">
      <c r="A456" s="10">
        <v>267</v>
      </c>
    </row>
    <row r="457" spans="1:1" x14ac:dyDescent="0.25">
      <c r="A457" s="10">
        <v>274</v>
      </c>
    </row>
    <row r="458" spans="1:1" x14ac:dyDescent="0.25">
      <c r="A458" s="10">
        <v>280</v>
      </c>
    </row>
    <row r="459" spans="1:1" x14ac:dyDescent="0.25">
      <c r="A459" s="10">
        <v>287</v>
      </c>
    </row>
    <row r="460" spans="1:1" x14ac:dyDescent="0.25">
      <c r="A460" s="10">
        <v>294</v>
      </c>
    </row>
    <row r="461" spans="1:1" x14ac:dyDescent="0.25">
      <c r="A461" s="10">
        <v>301</v>
      </c>
    </row>
    <row r="462" spans="1:1" x14ac:dyDescent="0.25">
      <c r="A462" s="10">
        <v>309</v>
      </c>
    </row>
    <row r="463" spans="1:1" x14ac:dyDescent="0.25">
      <c r="A463" s="10">
        <v>316</v>
      </c>
    </row>
    <row r="464" spans="1:1" x14ac:dyDescent="0.25">
      <c r="A464" s="10">
        <v>324</v>
      </c>
    </row>
    <row r="465" spans="1:1" x14ac:dyDescent="0.25">
      <c r="A465" s="10">
        <v>332</v>
      </c>
    </row>
    <row r="466" spans="1:1" x14ac:dyDescent="0.25">
      <c r="A466" s="10">
        <v>340</v>
      </c>
    </row>
    <row r="467" spans="1:1" x14ac:dyDescent="0.25">
      <c r="A467" s="10">
        <v>348</v>
      </c>
    </row>
    <row r="468" spans="1:1" x14ac:dyDescent="0.25">
      <c r="A468" s="10">
        <v>357</v>
      </c>
    </row>
    <row r="469" spans="1:1" x14ac:dyDescent="0.25">
      <c r="A469" s="10">
        <v>365</v>
      </c>
    </row>
    <row r="470" spans="1:1" x14ac:dyDescent="0.25">
      <c r="A470" s="10">
        <v>374</v>
      </c>
    </row>
    <row r="471" spans="1:1" x14ac:dyDescent="0.25">
      <c r="A471" s="10">
        <v>383</v>
      </c>
    </row>
    <row r="472" spans="1:1" x14ac:dyDescent="0.25">
      <c r="A472" s="10">
        <v>392</v>
      </c>
    </row>
    <row r="473" spans="1:1" x14ac:dyDescent="0.25">
      <c r="A473" s="10">
        <v>402</v>
      </c>
    </row>
    <row r="474" spans="1:1" x14ac:dyDescent="0.25">
      <c r="A474" s="10">
        <v>412</v>
      </c>
    </row>
    <row r="475" spans="1:1" x14ac:dyDescent="0.25">
      <c r="A475" s="10">
        <v>422</v>
      </c>
    </row>
    <row r="476" spans="1:1" x14ac:dyDescent="0.25">
      <c r="A476" s="10">
        <v>432</v>
      </c>
    </row>
    <row r="477" spans="1:1" x14ac:dyDescent="0.25">
      <c r="A477" s="10">
        <v>442</v>
      </c>
    </row>
    <row r="478" spans="1:1" x14ac:dyDescent="0.25">
      <c r="A478" s="10">
        <v>453</v>
      </c>
    </row>
    <row r="479" spans="1:1" x14ac:dyDescent="0.25">
      <c r="A479" s="10">
        <v>464</v>
      </c>
    </row>
    <row r="480" spans="1:1" x14ac:dyDescent="0.25">
      <c r="A480" s="10">
        <v>475</v>
      </c>
    </row>
    <row r="481" spans="1:1" x14ac:dyDescent="0.25">
      <c r="A481" s="10">
        <v>487</v>
      </c>
    </row>
    <row r="482" spans="1:1" x14ac:dyDescent="0.25">
      <c r="A482" s="10">
        <v>499</v>
      </c>
    </row>
    <row r="483" spans="1:1" x14ac:dyDescent="0.25">
      <c r="A483" s="10">
        <v>511</v>
      </c>
    </row>
    <row r="484" spans="1:1" x14ac:dyDescent="0.25">
      <c r="A484" s="10">
        <v>523</v>
      </c>
    </row>
    <row r="485" spans="1:1" x14ac:dyDescent="0.25">
      <c r="A485" s="10">
        <v>536</v>
      </c>
    </row>
    <row r="486" spans="1:1" x14ac:dyDescent="0.25">
      <c r="A486" s="10">
        <v>549</v>
      </c>
    </row>
    <row r="487" spans="1:1" x14ac:dyDescent="0.25">
      <c r="A487" s="10">
        <v>562</v>
      </c>
    </row>
    <row r="488" spans="1:1" x14ac:dyDescent="0.25">
      <c r="A488" s="10">
        <v>576</v>
      </c>
    </row>
    <row r="489" spans="1:1" x14ac:dyDescent="0.25">
      <c r="A489" s="10">
        <v>590</v>
      </c>
    </row>
    <row r="490" spans="1:1" x14ac:dyDescent="0.25">
      <c r="A490" s="10">
        <v>604</v>
      </c>
    </row>
    <row r="491" spans="1:1" x14ac:dyDescent="0.25">
      <c r="A491" s="10">
        <v>619</v>
      </c>
    </row>
    <row r="492" spans="1:1" x14ac:dyDescent="0.25">
      <c r="A492" s="10">
        <v>634</v>
      </c>
    </row>
    <row r="493" spans="1:1" x14ac:dyDescent="0.25">
      <c r="A493" s="10">
        <v>649</v>
      </c>
    </row>
    <row r="494" spans="1:1" x14ac:dyDescent="0.25">
      <c r="A494" s="10">
        <v>562</v>
      </c>
    </row>
    <row r="495" spans="1:1" x14ac:dyDescent="0.25">
      <c r="A495" s="10">
        <v>576</v>
      </c>
    </row>
    <row r="496" spans="1:1" x14ac:dyDescent="0.25">
      <c r="A496" s="10">
        <v>590</v>
      </c>
    </row>
    <row r="497" spans="1:1" x14ac:dyDescent="0.25">
      <c r="A497" s="10">
        <v>604</v>
      </c>
    </row>
    <row r="498" spans="1:1" x14ac:dyDescent="0.25">
      <c r="A498" s="10">
        <v>619</v>
      </c>
    </row>
    <row r="499" spans="1:1" x14ac:dyDescent="0.25">
      <c r="A499" s="10">
        <v>634</v>
      </c>
    </row>
    <row r="500" spans="1:1" x14ac:dyDescent="0.25">
      <c r="A500" s="10">
        <v>649</v>
      </c>
    </row>
    <row r="501" spans="1:1" x14ac:dyDescent="0.25">
      <c r="A501" s="10">
        <v>665</v>
      </c>
    </row>
    <row r="502" spans="1:1" x14ac:dyDescent="0.25">
      <c r="A502" s="10">
        <v>681</v>
      </c>
    </row>
    <row r="503" spans="1:1" x14ac:dyDescent="0.25">
      <c r="A503" s="10">
        <v>698</v>
      </c>
    </row>
    <row r="504" spans="1:1" x14ac:dyDescent="0.25">
      <c r="A504" s="10">
        <v>715</v>
      </c>
    </row>
    <row r="505" spans="1:1" x14ac:dyDescent="0.25">
      <c r="A505" s="10">
        <v>732</v>
      </c>
    </row>
    <row r="506" spans="1:1" x14ac:dyDescent="0.25">
      <c r="A506" s="10">
        <v>750</v>
      </c>
    </row>
    <row r="507" spans="1:1" x14ac:dyDescent="0.25">
      <c r="A507" s="10">
        <v>768</v>
      </c>
    </row>
    <row r="508" spans="1:1" x14ac:dyDescent="0.25">
      <c r="A508" s="10">
        <v>787</v>
      </c>
    </row>
    <row r="509" spans="1:1" x14ac:dyDescent="0.25">
      <c r="A509" s="10">
        <v>806</v>
      </c>
    </row>
    <row r="510" spans="1:1" x14ac:dyDescent="0.25">
      <c r="A510" s="10">
        <v>825</v>
      </c>
    </row>
    <row r="511" spans="1:1" x14ac:dyDescent="0.25">
      <c r="A511" s="10">
        <v>845</v>
      </c>
    </row>
    <row r="512" spans="1:1" x14ac:dyDescent="0.25">
      <c r="A512" s="10">
        <v>866</v>
      </c>
    </row>
    <row r="513" spans="1:1" x14ac:dyDescent="0.25">
      <c r="A513" s="10">
        <v>887</v>
      </c>
    </row>
    <row r="514" spans="1:1" x14ac:dyDescent="0.25">
      <c r="A514" s="10">
        <v>909</v>
      </c>
    </row>
    <row r="515" spans="1:1" x14ac:dyDescent="0.25">
      <c r="A515" s="10">
        <v>931</v>
      </c>
    </row>
    <row r="516" spans="1:1" x14ac:dyDescent="0.25">
      <c r="A516" s="10">
        <v>953</v>
      </c>
    </row>
    <row r="517" spans="1:1" x14ac:dyDescent="0.25">
      <c r="A517" s="10">
        <v>976</v>
      </c>
    </row>
    <row r="518" spans="1:1" x14ac:dyDescent="0.25">
      <c r="A518" s="10">
        <v>1000</v>
      </c>
    </row>
    <row r="519" spans="1:1" x14ac:dyDescent="0.25">
      <c r="A519" s="10">
        <v>1020</v>
      </c>
    </row>
    <row r="520" spans="1:1" x14ac:dyDescent="0.25">
      <c r="A520" s="10">
        <v>1050</v>
      </c>
    </row>
    <row r="521" spans="1:1" x14ac:dyDescent="0.25">
      <c r="A521" s="10">
        <v>1070</v>
      </c>
    </row>
    <row r="522" spans="1:1" x14ac:dyDescent="0.25">
      <c r="A522" s="10">
        <v>1100</v>
      </c>
    </row>
    <row r="523" spans="1:1" x14ac:dyDescent="0.25">
      <c r="A523" s="10">
        <v>1130</v>
      </c>
    </row>
    <row r="524" spans="1:1" x14ac:dyDescent="0.25">
      <c r="A524" s="10">
        <v>1150</v>
      </c>
    </row>
    <row r="525" spans="1:1" x14ac:dyDescent="0.25">
      <c r="A525" s="10">
        <v>1180</v>
      </c>
    </row>
    <row r="526" spans="1:1" x14ac:dyDescent="0.25">
      <c r="A526" s="10">
        <v>1210</v>
      </c>
    </row>
    <row r="527" spans="1:1" x14ac:dyDescent="0.25">
      <c r="A527" s="10">
        <v>1240</v>
      </c>
    </row>
    <row r="528" spans="1:1" x14ac:dyDescent="0.25">
      <c r="A528" s="10">
        <v>1270</v>
      </c>
    </row>
    <row r="529" spans="1:1" x14ac:dyDescent="0.25">
      <c r="A529" s="10">
        <v>1300</v>
      </c>
    </row>
    <row r="530" spans="1:1" x14ac:dyDescent="0.25">
      <c r="A530" s="10">
        <v>1330</v>
      </c>
    </row>
    <row r="531" spans="1:1" x14ac:dyDescent="0.25">
      <c r="A531" s="10">
        <v>1370</v>
      </c>
    </row>
    <row r="532" spans="1:1" x14ac:dyDescent="0.25">
      <c r="A532" s="10">
        <v>1400</v>
      </c>
    </row>
    <row r="533" spans="1:1" x14ac:dyDescent="0.25">
      <c r="A533" s="10">
        <v>1430</v>
      </c>
    </row>
    <row r="534" spans="1:1" x14ac:dyDescent="0.25">
      <c r="A534" s="10">
        <v>1470</v>
      </c>
    </row>
    <row r="535" spans="1:1" x14ac:dyDescent="0.25">
      <c r="A535" s="10">
        <v>1500</v>
      </c>
    </row>
    <row r="536" spans="1:1" x14ac:dyDescent="0.25">
      <c r="A536" s="10">
        <v>1540</v>
      </c>
    </row>
    <row r="537" spans="1:1" x14ac:dyDescent="0.25">
      <c r="A537" s="10">
        <v>1580</v>
      </c>
    </row>
    <row r="538" spans="1:1" x14ac:dyDescent="0.25">
      <c r="A538" s="10">
        <v>1620</v>
      </c>
    </row>
    <row r="539" spans="1:1" x14ac:dyDescent="0.25">
      <c r="A539" s="10">
        <v>1650</v>
      </c>
    </row>
    <row r="540" spans="1:1" x14ac:dyDescent="0.25">
      <c r="A540" s="10">
        <v>1690</v>
      </c>
    </row>
    <row r="541" spans="1:1" x14ac:dyDescent="0.25">
      <c r="A541" s="10">
        <v>1740</v>
      </c>
    </row>
    <row r="542" spans="1:1" x14ac:dyDescent="0.25">
      <c r="A542" s="10">
        <v>1780</v>
      </c>
    </row>
    <row r="543" spans="1:1" x14ac:dyDescent="0.25">
      <c r="A543" s="10">
        <v>1820</v>
      </c>
    </row>
    <row r="544" spans="1:1" x14ac:dyDescent="0.25">
      <c r="A544" s="10">
        <v>1870</v>
      </c>
    </row>
    <row r="545" spans="1:1" x14ac:dyDescent="0.25">
      <c r="A545" s="10">
        <v>1910</v>
      </c>
    </row>
    <row r="546" spans="1:1" x14ac:dyDescent="0.25">
      <c r="A546" s="10">
        <v>1960</v>
      </c>
    </row>
    <row r="547" spans="1:1" x14ac:dyDescent="0.25">
      <c r="A547" s="10">
        <v>2000</v>
      </c>
    </row>
    <row r="548" spans="1:1" x14ac:dyDescent="0.25">
      <c r="A548" s="10">
        <v>2050</v>
      </c>
    </row>
    <row r="549" spans="1:1" x14ac:dyDescent="0.25">
      <c r="A549" s="10">
        <v>2100</v>
      </c>
    </row>
    <row r="550" spans="1:1" x14ac:dyDescent="0.25">
      <c r="A550" s="10">
        <v>2150</v>
      </c>
    </row>
    <row r="551" spans="1:1" x14ac:dyDescent="0.25">
      <c r="A551" s="10">
        <v>2210</v>
      </c>
    </row>
    <row r="552" spans="1:1" x14ac:dyDescent="0.25">
      <c r="A552" s="10">
        <v>2260</v>
      </c>
    </row>
    <row r="553" spans="1:1" x14ac:dyDescent="0.25">
      <c r="A553" s="10">
        <v>2320</v>
      </c>
    </row>
    <row r="554" spans="1:1" x14ac:dyDescent="0.25">
      <c r="A554" s="10">
        <v>2370</v>
      </c>
    </row>
    <row r="555" spans="1:1" x14ac:dyDescent="0.25">
      <c r="A555" s="10">
        <v>2430</v>
      </c>
    </row>
    <row r="556" spans="1:1" x14ac:dyDescent="0.25">
      <c r="A556" s="10">
        <v>2490</v>
      </c>
    </row>
    <row r="557" spans="1:1" x14ac:dyDescent="0.25">
      <c r="A557" s="10">
        <v>2550</v>
      </c>
    </row>
    <row r="558" spans="1:1" x14ac:dyDescent="0.25">
      <c r="A558" s="10">
        <v>2610</v>
      </c>
    </row>
    <row r="559" spans="1:1" x14ac:dyDescent="0.25">
      <c r="A559" s="10">
        <v>2670</v>
      </c>
    </row>
    <row r="560" spans="1:1" x14ac:dyDescent="0.25">
      <c r="A560" s="10">
        <v>2740</v>
      </c>
    </row>
    <row r="561" spans="1:1" x14ac:dyDescent="0.25">
      <c r="A561" s="10">
        <v>2800</v>
      </c>
    </row>
    <row r="562" spans="1:1" x14ac:dyDescent="0.25">
      <c r="A562" s="10">
        <v>2870</v>
      </c>
    </row>
    <row r="563" spans="1:1" x14ac:dyDescent="0.25">
      <c r="A563" s="10">
        <v>2940</v>
      </c>
    </row>
    <row r="564" spans="1:1" x14ac:dyDescent="0.25">
      <c r="A564" s="10">
        <v>3010</v>
      </c>
    </row>
    <row r="565" spans="1:1" x14ac:dyDescent="0.25">
      <c r="A565" s="10">
        <v>3090</v>
      </c>
    </row>
    <row r="566" spans="1:1" x14ac:dyDescent="0.25">
      <c r="A566" s="10">
        <v>3160</v>
      </c>
    </row>
    <row r="567" spans="1:1" x14ac:dyDescent="0.25">
      <c r="A567" s="10">
        <v>3240</v>
      </c>
    </row>
    <row r="568" spans="1:1" x14ac:dyDescent="0.25">
      <c r="A568" s="10">
        <v>3320</v>
      </c>
    </row>
    <row r="569" spans="1:1" x14ac:dyDescent="0.25">
      <c r="A569" s="10">
        <v>3400</v>
      </c>
    </row>
    <row r="570" spans="1:1" x14ac:dyDescent="0.25">
      <c r="A570" s="10">
        <v>3480</v>
      </c>
    </row>
    <row r="571" spans="1:1" x14ac:dyDescent="0.25">
      <c r="A571" s="10">
        <v>3570</v>
      </c>
    </row>
    <row r="572" spans="1:1" x14ac:dyDescent="0.25">
      <c r="A572" s="10">
        <v>3650</v>
      </c>
    </row>
    <row r="573" spans="1:1" x14ac:dyDescent="0.25">
      <c r="A573" s="10">
        <v>3740</v>
      </c>
    </row>
    <row r="574" spans="1:1" x14ac:dyDescent="0.25">
      <c r="A574" s="10">
        <v>3830</v>
      </c>
    </row>
    <row r="575" spans="1:1" x14ac:dyDescent="0.25">
      <c r="A575" s="10">
        <v>3920</v>
      </c>
    </row>
    <row r="576" spans="1:1" x14ac:dyDescent="0.25">
      <c r="A576" s="10">
        <v>4020</v>
      </c>
    </row>
    <row r="577" spans="1:1" x14ac:dyDescent="0.25">
      <c r="A577" s="10">
        <v>4120</v>
      </c>
    </row>
    <row r="578" spans="1:1" x14ac:dyDescent="0.25">
      <c r="A578" s="10">
        <v>4220</v>
      </c>
    </row>
    <row r="579" spans="1:1" x14ac:dyDescent="0.25">
      <c r="A579" s="10">
        <v>4320</v>
      </c>
    </row>
    <row r="580" spans="1:1" x14ac:dyDescent="0.25">
      <c r="A580" s="10">
        <v>4420</v>
      </c>
    </row>
    <row r="581" spans="1:1" x14ac:dyDescent="0.25">
      <c r="A581" s="10">
        <v>4530</v>
      </c>
    </row>
    <row r="582" spans="1:1" x14ac:dyDescent="0.25">
      <c r="A582" s="10">
        <v>4640</v>
      </c>
    </row>
    <row r="583" spans="1:1" x14ac:dyDescent="0.25">
      <c r="A583" s="10">
        <v>4750</v>
      </c>
    </row>
    <row r="584" spans="1:1" x14ac:dyDescent="0.25">
      <c r="A584" s="10">
        <v>4870</v>
      </c>
    </row>
    <row r="585" spans="1:1" x14ac:dyDescent="0.25">
      <c r="A585" s="10">
        <v>4990</v>
      </c>
    </row>
    <row r="586" spans="1:1" x14ac:dyDescent="0.25">
      <c r="A586" s="10">
        <v>5110</v>
      </c>
    </row>
    <row r="587" spans="1:1" x14ac:dyDescent="0.25">
      <c r="A587" s="10">
        <v>5230</v>
      </c>
    </row>
    <row r="588" spans="1:1" x14ac:dyDescent="0.25">
      <c r="A588" s="10">
        <v>5360</v>
      </c>
    </row>
    <row r="589" spans="1:1" x14ac:dyDescent="0.25">
      <c r="A589" s="10">
        <v>5490</v>
      </c>
    </row>
    <row r="590" spans="1:1" x14ac:dyDescent="0.25">
      <c r="A590" s="10">
        <v>5620</v>
      </c>
    </row>
    <row r="591" spans="1:1" x14ac:dyDescent="0.25">
      <c r="A591" s="10">
        <v>5760</v>
      </c>
    </row>
    <row r="592" spans="1:1" x14ac:dyDescent="0.25">
      <c r="A592" s="10">
        <v>5900</v>
      </c>
    </row>
    <row r="593" spans="1:1" x14ac:dyDescent="0.25">
      <c r="A593" s="10">
        <v>6040</v>
      </c>
    </row>
    <row r="594" spans="1:1" x14ac:dyDescent="0.25">
      <c r="A594" s="10">
        <v>6190</v>
      </c>
    </row>
    <row r="595" spans="1:1" x14ac:dyDescent="0.25">
      <c r="A595" s="10">
        <v>6340</v>
      </c>
    </row>
    <row r="596" spans="1:1" x14ac:dyDescent="0.25">
      <c r="A596" s="10">
        <v>6490</v>
      </c>
    </row>
    <row r="597" spans="1:1" x14ac:dyDescent="0.25">
      <c r="A597" s="10">
        <v>5620</v>
      </c>
    </row>
    <row r="598" spans="1:1" x14ac:dyDescent="0.25">
      <c r="A598" s="10">
        <v>5760</v>
      </c>
    </row>
    <row r="599" spans="1:1" x14ac:dyDescent="0.25">
      <c r="A599" s="10">
        <v>5900</v>
      </c>
    </row>
    <row r="600" spans="1:1" x14ac:dyDescent="0.25">
      <c r="A600" s="10">
        <v>6040</v>
      </c>
    </row>
    <row r="601" spans="1:1" x14ac:dyDescent="0.25">
      <c r="A601" s="10">
        <v>6190</v>
      </c>
    </row>
    <row r="602" spans="1:1" x14ac:dyDescent="0.25">
      <c r="A602" s="10">
        <v>6340</v>
      </c>
    </row>
    <row r="603" spans="1:1" x14ac:dyDescent="0.25">
      <c r="A603" s="10">
        <v>6490</v>
      </c>
    </row>
    <row r="604" spans="1:1" x14ac:dyDescent="0.25">
      <c r="A604" s="10">
        <v>6650</v>
      </c>
    </row>
    <row r="605" spans="1:1" x14ac:dyDescent="0.25">
      <c r="A605" s="10">
        <v>6810</v>
      </c>
    </row>
    <row r="606" spans="1:1" x14ac:dyDescent="0.25">
      <c r="A606" s="10">
        <v>6980</v>
      </c>
    </row>
    <row r="607" spans="1:1" x14ac:dyDescent="0.25">
      <c r="A607" s="10">
        <v>7150</v>
      </c>
    </row>
    <row r="608" spans="1:1" x14ac:dyDescent="0.25">
      <c r="A608" s="10">
        <v>7320</v>
      </c>
    </row>
    <row r="609" spans="1:1" x14ac:dyDescent="0.25">
      <c r="A609" s="10">
        <v>7500</v>
      </c>
    </row>
    <row r="610" spans="1:1" x14ac:dyDescent="0.25">
      <c r="A610" s="10">
        <v>7680</v>
      </c>
    </row>
    <row r="611" spans="1:1" x14ac:dyDescent="0.25">
      <c r="A611" s="10">
        <v>7870</v>
      </c>
    </row>
    <row r="612" spans="1:1" x14ac:dyDescent="0.25">
      <c r="A612" s="10">
        <v>8060</v>
      </c>
    </row>
    <row r="613" spans="1:1" x14ac:dyDescent="0.25">
      <c r="A613" s="10">
        <v>8250</v>
      </c>
    </row>
    <row r="614" spans="1:1" x14ac:dyDescent="0.25">
      <c r="A614" s="10">
        <v>8450</v>
      </c>
    </row>
    <row r="615" spans="1:1" x14ac:dyDescent="0.25">
      <c r="A615" s="10">
        <v>8660</v>
      </c>
    </row>
    <row r="616" spans="1:1" x14ac:dyDescent="0.25">
      <c r="A616" s="10">
        <v>8870</v>
      </c>
    </row>
    <row r="617" spans="1:1" x14ac:dyDescent="0.25">
      <c r="A617" s="10">
        <v>9090</v>
      </c>
    </row>
    <row r="618" spans="1:1" x14ac:dyDescent="0.25">
      <c r="A618" s="10">
        <v>9310</v>
      </c>
    </row>
    <row r="619" spans="1:1" x14ac:dyDescent="0.25">
      <c r="A619" s="10">
        <v>9530</v>
      </c>
    </row>
    <row r="620" spans="1:1" x14ac:dyDescent="0.25">
      <c r="A620" s="10">
        <v>9760</v>
      </c>
    </row>
    <row r="621" spans="1:1" x14ac:dyDescent="0.25">
      <c r="A621" s="10">
        <v>10000</v>
      </c>
    </row>
    <row r="622" spans="1:1" x14ac:dyDescent="0.25">
      <c r="A622" s="10">
        <v>10200</v>
      </c>
    </row>
    <row r="623" spans="1:1" x14ac:dyDescent="0.25">
      <c r="A623" s="10">
        <v>10500</v>
      </c>
    </row>
    <row r="624" spans="1:1" x14ac:dyDescent="0.25">
      <c r="A624" s="10">
        <v>10700</v>
      </c>
    </row>
    <row r="625" spans="1:1" x14ac:dyDescent="0.25">
      <c r="A625" s="10">
        <v>11000</v>
      </c>
    </row>
    <row r="626" spans="1:1" x14ac:dyDescent="0.25">
      <c r="A626" s="10">
        <v>11300</v>
      </c>
    </row>
    <row r="627" spans="1:1" x14ac:dyDescent="0.25">
      <c r="A627" s="10">
        <v>11500</v>
      </c>
    </row>
    <row r="628" spans="1:1" x14ac:dyDescent="0.25">
      <c r="A628" s="10">
        <v>11800</v>
      </c>
    </row>
    <row r="629" spans="1:1" x14ac:dyDescent="0.25">
      <c r="A629" s="10">
        <v>12100</v>
      </c>
    </row>
    <row r="630" spans="1:1" x14ac:dyDescent="0.25">
      <c r="A630" s="10">
        <v>12400</v>
      </c>
    </row>
    <row r="631" spans="1:1" x14ac:dyDescent="0.25">
      <c r="A631" s="10">
        <v>12700</v>
      </c>
    </row>
    <row r="632" spans="1:1" x14ac:dyDescent="0.25">
      <c r="A632" s="10">
        <v>13000</v>
      </c>
    </row>
    <row r="633" spans="1:1" x14ac:dyDescent="0.25">
      <c r="A633" s="10">
        <v>13300</v>
      </c>
    </row>
    <row r="634" spans="1:1" x14ac:dyDescent="0.25">
      <c r="A634" s="10">
        <v>13700</v>
      </c>
    </row>
    <row r="635" spans="1:1" x14ac:dyDescent="0.25">
      <c r="A635" s="10">
        <v>14000</v>
      </c>
    </row>
    <row r="636" spans="1:1" x14ac:dyDescent="0.25">
      <c r="A636" s="10">
        <v>14300</v>
      </c>
    </row>
    <row r="637" spans="1:1" x14ac:dyDescent="0.25">
      <c r="A637" s="10">
        <v>14700</v>
      </c>
    </row>
    <row r="638" spans="1:1" x14ac:dyDescent="0.25">
      <c r="A638" s="10">
        <v>15000</v>
      </c>
    </row>
    <row r="639" spans="1:1" x14ac:dyDescent="0.25">
      <c r="A639" s="10">
        <v>15400</v>
      </c>
    </row>
    <row r="640" spans="1:1" x14ac:dyDescent="0.25">
      <c r="A640" s="10">
        <v>15800</v>
      </c>
    </row>
    <row r="641" spans="1:1" x14ac:dyDescent="0.25">
      <c r="A641" s="10">
        <v>16200</v>
      </c>
    </row>
    <row r="642" spans="1:1" x14ac:dyDescent="0.25">
      <c r="A642" s="10">
        <v>16500</v>
      </c>
    </row>
    <row r="643" spans="1:1" x14ac:dyDescent="0.25">
      <c r="A643" s="10">
        <v>16900</v>
      </c>
    </row>
    <row r="644" spans="1:1" x14ac:dyDescent="0.25">
      <c r="A644" s="10">
        <v>17400</v>
      </c>
    </row>
    <row r="645" spans="1:1" x14ac:dyDescent="0.25">
      <c r="A645" s="10">
        <v>17800</v>
      </c>
    </row>
    <row r="646" spans="1:1" x14ac:dyDescent="0.25">
      <c r="A646" s="10">
        <v>18200</v>
      </c>
    </row>
    <row r="647" spans="1:1" x14ac:dyDescent="0.25">
      <c r="A647" s="10">
        <v>18700</v>
      </c>
    </row>
    <row r="648" spans="1:1" x14ac:dyDescent="0.25">
      <c r="A648" s="10">
        <v>19100</v>
      </c>
    </row>
    <row r="649" spans="1:1" x14ac:dyDescent="0.25">
      <c r="A649" s="10">
        <v>19600</v>
      </c>
    </row>
    <row r="650" spans="1:1" x14ac:dyDescent="0.25">
      <c r="A650" s="10">
        <v>20000</v>
      </c>
    </row>
    <row r="651" spans="1:1" x14ac:dyDescent="0.25">
      <c r="A651" s="10">
        <v>20500</v>
      </c>
    </row>
    <row r="652" spans="1:1" x14ac:dyDescent="0.25">
      <c r="A652" s="10">
        <v>21000</v>
      </c>
    </row>
    <row r="653" spans="1:1" x14ac:dyDescent="0.25">
      <c r="A653" s="10">
        <v>21500</v>
      </c>
    </row>
    <row r="654" spans="1:1" x14ac:dyDescent="0.25">
      <c r="A654" s="10">
        <v>22100</v>
      </c>
    </row>
    <row r="655" spans="1:1" x14ac:dyDescent="0.25">
      <c r="A655" s="10">
        <v>22600</v>
      </c>
    </row>
    <row r="656" spans="1:1" x14ac:dyDescent="0.25">
      <c r="A656" s="10">
        <v>23200</v>
      </c>
    </row>
    <row r="657" spans="1:1" x14ac:dyDescent="0.25">
      <c r="A657" s="10">
        <v>23700</v>
      </c>
    </row>
    <row r="658" spans="1:1" x14ac:dyDescent="0.25">
      <c r="A658" s="10">
        <v>24300</v>
      </c>
    </row>
    <row r="659" spans="1:1" x14ac:dyDescent="0.25">
      <c r="A659" s="10">
        <v>24900</v>
      </c>
    </row>
    <row r="660" spans="1:1" x14ac:dyDescent="0.25">
      <c r="A660" s="10">
        <v>25500</v>
      </c>
    </row>
    <row r="661" spans="1:1" x14ac:dyDescent="0.25">
      <c r="A661" s="10">
        <v>26100</v>
      </c>
    </row>
    <row r="662" spans="1:1" x14ac:dyDescent="0.25">
      <c r="A662" s="10">
        <v>26700</v>
      </c>
    </row>
    <row r="663" spans="1:1" x14ac:dyDescent="0.25">
      <c r="A663" s="10">
        <v>27400</v>
      </c>
    </row>
    <row r="664" spans="1:1" x14ac:dyDescent="0.25">
      <c r="A664" s="10">
        <v>28000</v>
      </c>
    </row>
    <row r="665" spans="1:1" x14ac:dyDescent="0.25">
      <c r="A665" s="10">
        <v>28700</v>
      </c>
    </row>
    <row r="666" spans="1:1" x14ac:dyDescent="0.25">
      <c r="A666" s="10">
        <v>29400</v>
      </c>
    </row>
    <row r="667" spans="1:1" x14ac:dyDescent="0.25">
      <c r="A667" s="10">
        <v>30100</v>
      </c>
    </row>
    <row r="668" spans="1:1" x14ac:dyDescent="0.25">
      <c r="A668" s="10">
        <v>30900</v>
      </c>
    </row>
    <row r="669" spans="1:1" x14ac:dyDescent="0.25">
      <c r="A669" s="10">
        <v>31600</v>
      </c>
    </row>
    <row r="670" spans="1:1" x14ac:dyDescent="0.25">
      <c r="A670" s="10">
        <v>32400</v>
      </c>
    </row>
    <row r="671" spans="1:1" x14ac:dyDescent="0.25">
      <c r="A671" s="10">
        <v>33200</v>
      </c>
    </row>
    <row r="672" spans="1:1" x14ac:dyDescent="0.25">
      <c r="A672" s="10">
        <v>34000</v>
      </c>
    </row>
    <row r="673" spans="1:1" x14ac:dyDescent="0.25">
      <c r="A673" s="10">
        <v>34800</v>
      </c>
    </row>
    <row r="674" spans="1:1" x14ac:dyDescent="0.25">
      <c r="A674" s="10">
        <v>35700</v>
      </c>
    </row>
    <row r="675" spans="1:1" x14ac:dyDescent="0.25">
      <c r="A675" s="10">
        <v>36500</v>
      </c>
    </row>
    <row r="676" spans="1:1" x14ac:dyDescent="0.25">
      <c r="A676" s="10">
        <v>37400</v>
      </c>
    </row>
    <row r="677" spans="1:1" x14ac:dyDescent="0.25">
      <c r="A677" s="10">
        <v>38300</v>
      </c>
    </row>
    <row r="678" spans="1:1" x14ac:dyDescent="0.25">
      <c r="A678" s="10">
        <v>39200</v>
      </c>
    </row>
    <row r="679" spans="1:1" x14ac:dyDescent="0.25">
      <c r="A679" s="10">
        <v>40200</v>
      </c>
    </row>
    <row r="680" spans="1:1" x14ac:dyDescent="0.25">
      <c r="A680" s="10">
        <v>41200</v>
      </c>
    </row>
    <row r="681" spans="1:1" x14ac:dyDescent="0.25">
      <c r="A681" s="10">
        <v>42200</v>
      </c>
    </row>
    <row r="682" spans="1:1" x14ac:dyDescent="0.25">
      <c r="A682" s="10">
        <v>43200</v>
      </c>
    </row>
    <row r="683" spans="1:1" x14ac:dyDescent="0.25">
      <c r="A683" s="10">
        <v>44200</v>
      </c>
    </row>
    <row r="684" spans="1:1" x14ac:dyDescent="0.25">
      <c r="A684" s="10">
        <v>45300</v>
      </c>
    </row>
    <row r="685" spans="1:1" x14ac:dyDescent="0.25">
      <c r="A685" s="10">
        <v>46400</v>
      </c>
    </row>
    <row r="686" spans="1:1" x14ac:dyDescent="0.25">
      <c r="A686" s="10">
        <v>47500</v>
      </c>
    </row>
    <row r="687" spans="1:1" x14ac:dyDescent="0.25">
      <c r="A687" s="10">
        <v>48700</v>
      </c>
    </row>
    <row r="688" spans="1:1" x14ac:dyDescent="0.25">
      <c r="A688" s="10">
        <v>49900</v>
      </c>
    </row>
    <row r="689" spans="1:1" x14ac:dyDescent="0.25">
      <c r="A689" s="10">
        <v>51100</v>
      </c>
    </row>
    <row r="690" spans="1:1" x14ac:dyDescent="0.25">
      <c r="A690" s="10">
        <v>52300</v>
      </c>
    </row>
    <row r="691" spans="1:1" x14ac:dyDescent="0.25">
      <c r="A691" s="10">
        <v>53600</v>
      </c>
    </row>
    <row r="692" spans="1:1" x14ac:dyDescent="0.25">
      <c r="A692" s="10">
        <v>54900</v>
      </c>
    </row>
    <row r="693" spans="1:1" x14ac:dyDescent="0.25">
      <c r="A693" s="10">
        <v>56200</v>
      </c>
    </row>
    <row r="694" spans="1:1" x14ac:dyDescent="0.25">
      <c r="A694" s="10">
        <v>57600</v>
      </c>
    </row>
    <row r="695" spans="1:1" x14ac:dyDescent="0.25">
      <c r="A695" s="10">
        <v>59000</v>
      </c>
    </row>
    <row r="696" spans="1:1" x14ac:dyDescent="0.25">
      <c r="A696" s="10">
        <v>60400</v>
      </c>
    </row>
    <row r="697" spans="1:1" x14ac:dyDescent="0.25">
      <c r="A697" s="10">
        <v>61900</v>
      </c>
    </row>
    <row r="698" spans="1:1" x14ac:dyDescent="0.25">
      <c r="A698" s="10">
        <v>63400</v>
      </c>
    </row>
    <row r="699" spans="1:1" x14ac:dyDescent="0.25">
      <c r="A699" s="10">
        <v>64900</v>
      </c>
    </row>
    <row r="700" spans="1:1" x14ac:dyDescent="0.25">
      <c r="A700" s="10">
        <v>56200</v>
      </c>
    </row>
    <row r="701" spans="1:1" x14ac:dyDescent="0.25">
      <c r="A701" s="10">
        <v>57600</v>
      </c>
    </row>
    <row r="702" spans="1:1" x14ac:dyDescent="0.25">
      <c r="A702" s="10">
        <v>59000</v>
      </c>
    </row>
    <row r="703" spans="1:1" x14ac:dyDescent="0.25">
      <c r="A703" s="10">
        <v>60400</v>
      </c>
    </row>
    <row r="704" spans="1:1" x14ac:dyDescent="0.25">
      <c r="A704" s="10">
        <v>61900</v>
      </c>
    </row>
    <row r="705" spans="1:1" x14ac:dyDescent="0.25">
      <c r="A705" s="10">
        <v>63400</v>
      </c>
    </row>
    <row r="706" spans="1:1" x14ac:dyDescent="0.25">
      <c r="A706" s="10">
        <v>64900</v>
      </c>
    </row>
    <row r="707" spans="1:1" x14ac:dyDescent="0.25">
      <c r="A707" s="10">
        <v>66500</v>
      </c>
    </row>
    <row r="708" spans="1:1" x14ac:dyDescent="0.25">
      <c r="A708" s="10">
        <v>68100</v>
      </c>
    </row>
    <row r="709" spans="1:1" x14ac:dyDescent="0.25">
      <c r="A709" s="10">
        <v>69800</v>
      </c>
    </row>
    <row r="710" spans="1:1" x14ac:dyDescent="0.25">
      <c r="A710" s="10">
        <v>71500</v>
      </c>
    </row>
    <row r="711" spans="1:1" x14ac:dyDescent="0.25">
      <c r="A711" s="10">
        <v>73200</v>
      </c>
    </row>
    <row r="712" spans="1:1" x14ac:dyDescent="0.25">
      <c r="A712" s="10">
        <v>75000</v>
      </c>
    </row>
    <row r="713" spans="1:1" x14ac:dyDescent="0.25">
      <c r="A713" s="10">
        <v>76800</v>
      </c>
    </row>
    <row r="714" spans="1:1" x14ac:dyDescent="0.25">
      <c r="A714" s="10">
        <v>78700</v>
      </c>
    </row>
    <row r="715" spans="1:1" x14ac:dyDescent="0.25">
      <c r="A715" s="10">
        <v>80600</v>
      </c>
    </row>
    <row r="716" spans="1:1" x14ac:dyDescent="0.25">
      <c r="A716" s="10">
        <v>82500</v>
      </c>
    </row>
    <row r="717" spans="1:1" x14ac:dyDescent="0.25">
      <c r="A717" s="10">
        <v>84500</v>
      </c>
    </row>
    <row r="718" spans="1:1" x14ac:dyDescent="0.25">
      <c r="A718" s="10">
        <v>86600</v>
      </c>
    </row>
    <row r="719" spans="1:1" x14ac:dyDescent="0.25">
      <c r="A719" s="10">
        <v>88700</v>
      </c>
    </row>
    <row r="720" spans="1:1" x14ac:dyDescent="0.25">
      <c r="A720" s="10">
        <v>90900</v>
      </c>
    </row>
    <row r="721" spans="1:1" x14ac:dyDescent="0.25">
      <c r="A721" s="10">
        <v>93100</v>
      </c>
    </row>
    <row r="722" spans="1:1" x14ac:dyDescent="0.25">
      <c r="A722" s="10">
        <v>95300</v>
      </c>
    </row>
    <row r="723" spans="1:1" x14ac:dyDescent="0.25">
      <c r="A723" s="10">
        <v>97600</v>
      </c>
    </row>
    <row r="724" spans="1:1" x14ac:dyDescent="0.25">
      <c r="A724" s="10">
        <v>100000</v>
      </c>
    </row>
    <row r="725" spans="1:1" x14ac:dyDescent="0.25">
      <c r="A725" s="10">
        <v>102000</v>
      </c>
    </row>
    <row r="726" spans="1:1" x14ac:dyDescent="0.25">
      <c r="A726" s="10">
        <v>105000</v>
      </c>
    </row>
    <row r="727" spans="1:1" x14ac:dyDescent="0.25">
      <c r="A727" s="10">
        <v>107000</v>
      </c>
    </row>
    <row r="728" spans="1:1" x14ac:dyDescent="0.25">
      <c r="A728" s="10">
        <v>110000</v>
      </c>
    </row>
    <row r="729" spans="1:1" x14ac:dyDescent="0.25">
      <c r="A729" s="10">
        <v>113000</v>
      </c>
    </row>
    <row r="730" spans="1:1" x14ac:dyDescent="0.25">
      <c r="A730" s="10">
        <v>115000</v>
      </c>
    </row>
    <row r="731" spans="1:1" x14ac:dyDescent="0.25">
      <c r="A731" s="10">
        <v>118000</v>
      </c>
    </row>
    <row r="732" spans="1:1" x14ac:dyDescent="0.25">
      <c r="A732" s="10">
        <v>121000</v>
      </c>
    </row>
    <row r="733" spans="1:1" x14ac:dyDescent="0.25">
      <c r="A733" s="10">
        <v>124000</v>
      </c>
    </row>
    <row r="734" spans="1:1" x14ac:dyDescent="0.25">
      <c r="A734" s="10">
        <v>127000</v>
      </c>
    </row>
    <row r="735" spans="1:1" x14ac:dyDescent="0.25">
      <c r="A735" s="10">
        <v>130000</v>
      </c>
    </row>
    <row r="736" spans="1:1" x14ac:dyDescent="0.25">
      <c r="A736" s="10">
        <v>133000</v>
      </c>
    </row>
    <row r="737" spans="1:1" x14ac:dyDescent="0.25">
      <c r="A737" s="10">
        <v>137000</v>
      </c>
    </row>
    <row r="738" spans="1:1" x14ac:dyDescent="0.25">
      <c r="A738" s="10">
        <v>140000</v>
      </c>
    </row>
    <row r="739" spans="1:1" x14ac:dyDescent="0.25">
      <c r="A739" s="10">
        <v>143000</v>
      </c>
    </row>
    <row r="740" spans="1:1" x14ac:dyDescent="0.25">
      <c r="A740" s="10">
        <v>147000</v>
      </c>
    </row>
    <row r="741" spans="1:1" x14ac:dyDescent="0.25">
      <c r="A741" s="10">
        <v>150000</v>
      </c>
    </row>
    <row r="742" spans="1:1" x14ac:dyDescent="0.25">
      <c r="A742" s="10">
        <v>154000</v>
      </c>
    </row>
    <row r="743" spans="1:1" x14ac:dyDescent="0.25">
      <c r="A743" s="10">
        <v>158000</v>
      </c>
    </row>
    <row r="744" spans="1:1" x14ac:dyDescent="0.25">
      <c r="A744" s="10">
        <v>162000</v>
      </c>
    </row>
    <row r="745" spans="1:1" x14ac:dyDescent="0.25">
      <c r="A745" s="10">
        <v>165000</v>
      </c>
    </row>
    <row r="746" spans="1:1" x14ac:dyDescent="0.25">
      <c r="A746" s="10">
        <v>169000</v>
      </c>
    </row>
    <row r="747" spans="1:1" x14ac:dyDescent="0.25">
      <c r="A747" s="10">
        <v>174000</v>
      </c>
    </row>
    <row r="748" spans="1:1" x14ac:dyDescent="0.25">
      <c r="A748" s="10">
        <v>178000</v>
      </c>
    </row>
    <row r="749" spans="1:1" x14ac:dyDescent="0.25">
      <c r="A749" s="10">
        <v>182000</v>
      </c>
    </row>
    <row r="750" spans="1:1" x14ac:dyDescent="0.25">
      <c r="A750" s="10">
        <v>187000</v>
      </c>
    </row>
    <row r="751" spans="1:1" x14ac:dyDescent="0.25">
      <c r="A751" s="10">
        <v>191000</v>
      </c>
    </row>
    <row r="752" spans="1:1" x14ac:dyDescent="0.25">
      <c r="A752" s="10">
        <v>196000</v>
      </c>
    </row>
    <row r="753" spans="1:1" x14ac:dyDescent="0.25">
      <c r="A753" s="10">
        <v>200000</v>
      </c>
    </row>
    <row r="754" spans="1:1" x14ac:dyDescent="0.25">
      <c r="A754" s="10">
        <v>205000</v>
      </c>
    </row>
    <row r="755" spans="1:1" x14ac:dyDescent="0.25">
      <c r="A755" s="10">
        <v>210000</v>
      </c>
    </row>
    <row r="756" spans="1:1" x14ac:dyDescent="0.25">
      <c r="A756" s="10">
        <v>215000</v>
      </c>
    </row>
    <row r="757" spans="1:1" x14ac:dyDescent="0.25">
      <c r="A757" s="10">
        <v>221000</v>
      </c>
    </row>
    <row r="758" spans="1:1" x14ac:dyDescent="0.25">
      <c r="A758" s="10">
        <v>226000</v>
      </c>
    </row>
    <row r="759" spans="1:1" x14ac:dyDescent="0.25">
      <c r="A759" s="10">
        <v>232000</v>
      </c>
    </row>
    <row r="760" spans="1:1" x14ac:dyDescent="0.25">
      <c r="A760" s="10">
        <v>237000</v>
      </c>
    </row>
    <row r="761" spans="1:1" x14ac:dyDescent="0.25">
      <c r="A761" s="10">
        <v>243000</v>
      </c>
    </row>
    <row r="762" spans="1:1" x14ac:dyDescent="0.25">
      <c r="A762" s="10">
        <v>249000</v>
      </c>
    </row>
    <row r="763" spans="1:1" x14ac:dyDescent="0.25">
      <c r="A763" s="10">
        <v>255000</v>
      </c>
    </row>
    <row r="764" spans="1:1" x14ac:dyDescent="0.25">
      <c r="A764" s="10">
        <v>261000</v>
      </c>
    </row>
    <row r="765" spans="1:1" x14ac:dyDescent="0.25">
      <c r="A765" s="10">
        <v>267000</v>
      </c>
    </row>
    <row r="766" spans="1:1" x14ac:dyDescent="0.25">
      <c r="A766" s="10">
        <v>274000</v>
      </c>
    </row>
    <row r="767" spans="1:1" x14ac:dyDescent="0.25">
      <c r="A767" s="10">
        <v>280000</v>
      </c>
    </row>
    <row r="768" spans="1:1" x14ac:dyDescent="0.25">
      <c r="A768" s="10">
        <v>287000</v>
      </c>
    </row>
    <row r="769" spans="1:1" x14ac:dyDescent="0.25">
      <c r="A769" s="10">
        <v>294000</v>
      </c>
    </row>
    <row r="770" spans="1:1" x14ac:dyDescent="0.25">
      <c r="A770" s="10">
        <v>301000</v>
      </c>
    </row>
    <row r="771" spans="1:1" x14ac:dyDescent="0.25">
      <c r="A771" s="10">
        <v>309000</v>
      </c>
    </row>
    <row r="772" spans="1:1" x14ac:dyDescent="0.25">
      <c r="A772" s="10">
        <v>316000</v>
      </c>
    </row>
    <row r="773" spans="1:1" x14ac:dyDescent="0.25">
      <c r="A773" s="10">
        <v>324000</v>
      </c>
    </row>
    <row r="774" spans="1:1" x14ac:dyDescent="0.25">
      <c r="A774" s="10">
        <v>332000</v>
      </c>
    </row>
    <row r="775" spans="1:1" x14ac:dyDescent="0.25">
      <c r="A775" s="10">
        <v>340000</v>
      </c>
    </row>
    <row r="776" spans="1:1" x14ac:dyDescent="0.25">
      <c r="A776" s="10">
        <v>348000</v>
      </c>
    </row>
    <row r="777" spans="1:1" x14ac:dyDescent="0.25">
      <c r="A777" s="10">
        <v>357000</v>
      </c>
    </row>
    <row r="778" spans="1:1" x14ac:dyDescent="0.25">
      <c r="A778" s="10">
        <v>365000</v>
      </c>
    </row>
    <row r="779" spans="1:1" x14ac:dyDescent="0.25">
      <c r="A779" s="10">
        <v>374000</v>
      </c>
    </row>
    <row r="780" spans="1:1" x14ac:dyDescent="0.25">
      <c r="A780" s="10">
        <v>383000</v>
      </c>
    </row>
    <row r="781" spans="1:1" x14ac:dyDescent="0.25">
      <c r="A781" s="10">
        <v>392000</v>
      </c>
    </row>
    <row r="782" spans="1:1" x14ac:dyDescent="0.25">
      <c r="A782" s="10">
        <v>402000</v>
      </c>
    </row>
    <row r="783" spans="1:1" x14ac:dyDescent="0.25">
      <c r="A783" s="10">
        <v>412000</v>
      </c>
    </row>
    <row r="784" spans="1:1" x14ac:dyDescent="0.25">
      <c r="A784" s="10">
        <v>422000</v>
      </c>
    </row>
    <row r="785" spans="1:1" x14ac:dyDescent="0.25">
      <c r="A785" s="10">
        <v>432000</v>
      </c>
    </row>
    <row r="786" spans="1:1" x14ac:dyDescent="0.25">
      <c r="A786" s="10">
        <v>442000</v>
      </c>
    </row>
    <row r="787" spans="1:1" x14ac:dyDescent="0.25">
      <c r="A787" s="10">
        <v>453000</v>
      </c>
    </row>
    <row r="788" spans="1:1" x14ac:dyDescent="0.25">
      <c r="A788" s="10">
        <v>464000</v>
      </c>
    </row>
    <row r="789" spans="1:1" x14ac:dyDescent="0.25">
      <c r="A789" s="10">
        <v>475000</v>
      </c>
    </row>
    <row r="790" spans="1:1" x14ac:dyDescent="0.25">
      <c r="A790" s="10">
        <v>487000</v>
      </c>
    </row>
    <row r="791" spans="1:1" x14ac:dyDescent="0.25">
      <c r="A791" s="10">
        <v>499000</v>
      </c>
    </row>
    <row r="792" spans="1:1" x14ac:dyDescent="0.25">
      <c r="A792" s="10">
        <v>511000</v>
      </c>
    </row>
    <row r="793" spans="1:1" x14ac:dyDescent="0.25">
      <c r="A793" s="10">
        <v>523000</v>
      </c>
    </row>
    <row r="794" spans="1:1" x14ac:dyDescent="0.25">
      <c r="A794" s="10">
        <v>536000</v>
      </c>
    </row>
    <row r="795" spans="1:1" x14ac:dyDescent="0.25">
      <c r="A795" s="10">
        <v>549000</v>
      </c>
    </row>
    <row r="796" spans="1:1" x14ac:dyDescent="0.25">
      <c r="A796" s="10">
        <v>562000</v>
      </c>
    </row>
    <row r="797" spans="1:1" x14ac:dyDescent="0.25">
      <c r="A797" s="10">
        <v>576000</v>
      </c>
    </row>
    <row r="798" spans="1:1" x14ac:dyDescent="0.25">
      <c r="A798" s="10">
        <v>590000</v>
      </c>
    </row>
    <row r="799" spans="1:1" x14ac:dyDescent="0.25">
      <c r="A799" s="10">
        <v>604000</v>
      </c>
    </row>
    <row r="800" spans="1:1" x14ac:dyDescent="0.25">
      <c r="A800" s="10">
        <v>619000</v>
      </c>
    </row>
    <row r="801" spans="1:1" x14ac:dyDescent="0.25">
      <c r="A801" s="10">
        <v>634000</v>
      </c>
    </row>
    <row r="802" spans="1:1" x14ac:dyDescent="0.25">
      <c r="A802" s="10">
        <v>649000</v>
      </c>
    </row>
    <row r="803" spans="1:1" x14ac:dyDescent="0.25">
      <c r="A803" s="10">
        <v>562000</v>
      </c>
    </row>
    <row r="804" spans="1:1" x14ac:dyDescent="0.25">
      <c r="A804" s="10">
        <v>576000</v>
      </c>
    </row>
    <row r="805" spans="1:1" x14ac:dyDescent="0.25">
      <c r="A805" s="10">
        <v>590000</v>
      </c>
    </row>
    <row r="806" spans="1:1" x14ac:dyDescent="0.25">
      <c r="A806" s="10">
        <v>604000</v>
      </c>
    </row>
    <row r="807" spans="1:1" x14ac:dyDescent="0.25">
      <c r="A807" s="10">
        <v>619000</v>
      </c>
    </row>
    <row r="808" spans="1:1" x14ac:dyDescent="0.25">
      <c r="A808" s="10">
        <v>634000</v>
      </c>
    </row>
    <row r="809" spans="1:1" x14ac:dyDescent="0.25">
      <c r="A809" s="10">
        <v>649000</v>
      </c>
    </row>
    <row r="810" spans="1:1" x14ac:dyDescent="0.25">
      <c r="A810" s="10">
        <v>665000</v>
      </c>
    </row>
    <row r="811" spans="1:1" x14ac:dyDescent="0.25">
      <c r="A811" s="10">
        <v>681000</v>
      </c>
    </row>
    <row r="812" spans="1:1" x14ac:dyDescent="0.25">
      <c r="A812" s="10">
        <v>698000</v>
      </c>
    </row>
    <row r="813" spans="1:1" x14ac:dyDescent="0.25">
      <c r="A813" s="10">
        <v>715000</v>
      </c>
    </row>
    <row r="814" spans="1:1" x14ac:dyDescent="0.25">
      <c r="A814" s="10">
        <v>732000</v>
      </c>
    </row>
    <row r="815" spans="1:1" x14ac:dyDescent="0.25">
      <c r="A815" s="10">
        <v>750000</v>
      </c>
    </row>
    <row r="816" spans="1:1" x14ac:dyDescent="0.25">
      <c r="A816" s="10">
        <v>768000</v>
      </c>
    </row>
    <row r="817" spans="1:1" x14ac:dyDescent="0.25">
      <c r="A817" s="10">
        <v>787000</v>
      </c>
    </row>
    <row r="818" spans="1:1" x14ac:dyDescent="0.25">
      <c r="A818" s="10">
        <v>806000</v>
      </c>
    </row>
    <row r="819" spans="1:1" x14ac:dyDescent="0.25">
      <c r="A819" s="10">
        <v>825000</v>
      </c>
    </row>
    <row r="820" spans="1:1" x14ac:dyDescent="0.25">
      <c r="A820" s="10">
        <v>845000</v>
      </c>
    </row>
    <row r="821" spans="1:1" x14ac:dyDescent="0.25">
      <c r="A821" s="10">
        <v>866000</v>
      </c>
    </row>
    <row r="822" spans="1:1" x14ac:dyDescent="0.25">
      <c r="A822" s="10">
        <v>887000</v>
      </c>
    </row>
    <row r="823" spans="1:1" x14ac:dyDescent="0.25">
      <c r="A823" s="10">
        <v>909000</v>
      </c>
    </row>
    <row r="824" spans="1:1" x14ac:dyDescent="0.25">
      <c r="A824" s="10">
        <v>931000</v>
      </c>
    </row>
    <row r="825" spans="1:1" x14ac:dyDescent="0.25">
      <c r="A825" s="10">
        <v>953000</v>
      </c>
    </row>
    <row r="826" spans="1:1" x14ac:dyDescent="0.25">
      <c r="A826" s="10">
        <v>976000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A4 - Series 24</vt:lpstr>
      <vt:lpstr>A4 - Ladder 24 (no Load)</vt:lpstr>
      <vt:lpstr>A4 - Ladder 24 (with Load)</vt:lpstr>
      <vt:lpstr>A47 - Series 47</vt:lpstr>
      <vt:lpstr>A47 Jumbo - Shunt 47</vt:lpstr>
      <vt:lpstr>E96 resistor 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Furrer</dc:creator>
  <cp:lastModifiedBy>Ashley</cp:lastModifiedBy>
  <cp:lastPrinted>2014-11-18T10:08:21Z</cp:lastPrinted>
  <dcterms:created xsi:type="dcterms:W3CDTF">2012-01-09T19:43:24Z</dcterms:created>
  <dcterms:modified xsi:type="dcterms:W3CDTF">2014-12-23T18:50:00Z</dcterms:modified>
</cp:coreProperties>
</file>